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tabRatio="630" activeTab="6"/>
  </bookViews>
  <sheets>
    <sheet name="WPF_1" sheetId="1" r:id="rId1"/>
    <sheet name="Przedsiewziecia_4" sheetId="2" r:id="rId2"/>
    <sheet name="WPF_2" sheetId="3" r:id="rId3"/>
    <sheet name="Przedsiewziecia_5" sheetId="4" r:id="rId4"/>
    <sheet name="Przedsiewziecia_6" sheetId="5" r:id="rId5"/>
    <sheet name="Przedsiewziecia_7" sheetId="6" r:id="rId6"/>
    <sheet name="Prognoza_8" sheetId="7" r:id="rId7"/>
  </sheets>
  <definedNames/>
  <calcPr fullCalcOnLoad="1"/>
</workbook>
</file>

<file path=xl/sharedStrings.xml><?xml version="1.0" encoding="utf-8"?>
<sst xmlns="http://schemas.openxmlformats.org/spreadsheetml/2006/main" count="328" uniqueCount="180">
  <si>
    <t>Lp.</t>
  </si>
  <si>
    <t>…</t>
  </si>
  <si>
    <t>Wyszczególnienie</t>
  </si>
  <si>
    <t>I.</t>
  </si>
  <si>
    <t>Przepływy bieżące</t>
  </si>
  <si>
    <t>1.</t>
  </si>
  <si>
    <t>2.</t>
  </si>
  <si>
    <t>Dochody bieżące</t>
  </si>
  <si>
    <t>Wydatki bieżące</t>
  </si>
  <si>
    <t>wynagrodzenia i składki od nich naliczane</t>
  </si>
  <si>
    <t>wydatki związane z funkcjonowaniem organów JST</t>
  </si>
  <si>
    <t>obsługa długu</t>
  </si>
  <si>
    <t>gwarancje i poręczenia</t>
  </si>
  <si>
    <t xml:space="preserve">wydatki na przedsięwzięcia, o których mowa w art. 226 ust. 4 </t>
  </si>
  <si>
    <t>3.</t>
  </si>
  <si>
    <t>w tym:</t>
  </si>
  <si>
    <t>II.</t>
  </si>
  <si>
    <t>Przepływy majątkowe</t>
  </si>
  <si>
    <t>Dochody majątkowe</t>
  </si>
  <si>
    <t>ze sprzedaży mająstku</t>
  </si>
  <si>
    <t>Wydatki majątkowe</t>
  </si>
  <si>
    <t>Wynik na przepływach majątkowych</t>
  </si>
  <si>
    <t>Wynik na przepływach bieżących</t>
  </si>
  <si>
    <t>III.</t>
  </si>
  <si>
    <t>Dochody (I.1. + II.1.)</t>
  </si>
  <si>
    <t>Wydatki (I.2. + II.2.)</t>
  </si>
  <si>
    <t>Wynik budżetu - nadwyżka/deficyt</t>
  </si>
  <si>
    <t>IV.</t>
  </si>
  <si>
    <t>Przeznaczenie nadwyżki</t>
  </si>
  <si>
    <t>Regulowanie zobowiązań</t>
  </si>
  <si>
    <t>spłata zaciągniętych pożyczek</t>
  </si>
  <si>
    <t>spłata zaciągniętych kredytów</t>
  </si>
  <si>
    <t>wykup wyemitowanych obligacji</t>
  </si>
  <si>
    <t>Inne</t>
  </si>
  <si>
    <t>pożyczki do udzielenia</t>
  </si>
  <si>
    <t>inne</t>
  </si>
  <si>
    <t>V.</t>
  </si>
  <si>
    <t>Finansowanie deficytu</t>
  </si>
  <si>
    <t>Przychody zwrotne</t>
  </si>
  <si>
    <t>pożyczki</t>
  </si>
  <si>
    <t>kredyty</t>
  </si>
  <si>
    <t>emisja obligacji</t>
  </si>
  <si>
    <t>Przychody bezzwrotne</t>
  </si>
  <si>
    <t>prywatyzacja majątku</t>
  </si>
  <si>
    <t>spłata udzielonych pożyczek</t>
  </si>
  <si>
    <t>nadwyżka budżetowa z lat poprzednich</t>
  </si>
  <si>
    <t>wolne środki</t>
  </si>
  <si>
    <t>Przychody</t>
  </si>
  <si>
    <t>Rozchody</t>
  </si>
  <si>
    <t>Prognoza kwoty długu</t>
  </si>
  <si>
    <t>Dług na początek roku</t>
  </si>
  <si>
    <t>Dług na koniec roku</t>
  </si>
  <si>
    <t>Finansowanie spłaty długu</t>
  </si>
  <si>
    <t>dochody własne</t>
  </si>
  <si>
    <t>nadwyżka budżetowa</t>
  </si>
  <si>
    <t>kredyt</t>
  </si>
  <si>
    <t>pożyczka</t>
  </si>
  <si>
    <t>Nazwa i cel przedsięwzięcia</t>
  </si>
  <si>
    <t>Okres realizacji</t>
  </si>
  <si>
    <t>Łączne nakłady finansowe</t>
  </si>
  <si>
    <t>razem</t>
  </si>
  <si>
    <t>Limit zobowiązań</t>
  </si>
  <si>
    <t>Limit wydatków w poszczególnych latach</t>
  </si>
  <si>
    <t>UE</t>
  </si>
  <si>
    <t>Jednostka organizacyjna</t>
  </si>
  <si>
    <t>Łącznie:</t>
  </si>
  <si>
    <t>I.1</t>
  </si>
  <si>
    <t>I.2</t>
  </si>
  <si>
    <t>Wydatki</t>
  </si>
  <si>
    <t>Dochody (D)</t>
  </si>
  <si>
    <t>Dochody bieżące (Db)</t>
  </si>
  <si>
    <t>Dochody ze sprzedaży majątku (Sm)</t>
  </si>
  <si>
    <t>Wydatki bieżące (Wb)</t>
  </si>
  <si>
    <t>Poręczenia i gwarancje</t>
  </si>
  <si>
    <t>Obsługa długu (O)</t>
  </si>
  <si>
    <t>Poręczenia i gwarancje (O)</t>
  </si>
  <si>
    <t>II.1</t>
  </si>
  <si>
    <t>II.1.1</t>
  </si>
  <si>
    <t>II.1.2</t>
  </si>
  <si>
    <t>-w tym podlegające wyłączeniu*</t>
  </si>
  <si>
    <t>- podlegające wyłączeniu*</t>
  </si>
  <si>
    <t>Dochody bieżące - wydatki bieżące (I.1 - II.1)</t>
  </si>
  <si>
    <t>Wynik budżetu (I-II)</t>
  </si>
  <si>
    <t>kredyty, pożyczki, papiery wartościowe</t>
  </si>
  <si>
    <t>nadwyżka</t>
  </si>
  <si>
    <t>inne (np. prywatyzacja)</t>
  </si>
  <si>
    <t>V.1</t>
  </si>
  <si>
    <t>V.2</t>
  </si>
  <si>
    <t>V.4</t>
  </si>
  <si>
    <t>V.3</t>
  </si>
  <si>
    <t>VI.</t>
  </si>
  <si>
    <t>VI.1</t>
  </si>
  <si>
    <t>spłata kredytów, pożyczek, wykup wyemitowanych papierów wartościowych</t>
  </si>
  <si>
    <t>udzielone pożyczki</t>
  </si>
  <si>
    <t>VI.2</t>
  </si>
  <si>
    <t>VI.3</t>
  </si>
  <si>
    <t>VII.</t>
  </si>
  <si>
    <t>Suma bilansująca (I+V=II+VI)</t>
  </si>
  <si>
    <t>VIII.</t>
  </si>
  <si>
    <t>Zmiana stanu zobowiązań (V.1-VI.1)</t>
  </si>
  <si>
    <t>IX.</t>
  </si>
  <si>
    <t>Stan zobowiązań (Dług)</t>
  </si>
  <si>
    <t>Stan na początek roku</t>
  </si>
  <si>
    <t>IX.1</t>
  </si>
  <si>
    <t>IX.2</t>
  </si>
  <si>
    <t>Stan zobowiązań wymagalnych na koniec roku</t>
  </si>
  <si>
    <t>IX.3</t>
  </si>
  <si>
    <t>Umorzenie pożyczek</t>
  </si>
  <si>
    <t>IX.4</t>
  </si>
  <si>
    <t>Stan na koniec roku (VIII+IX.1+IX.2-IX.3)</t>
  </si>
  <si>
    <t>X.</t>
  </si>
  <si>
    <t>X.1</t>
  </si>
  <si>
    <t>Zobowiązania niewymagalne z tytułu poręczeń i gwarancji zgodnie z harmonogramem</t>
  </si>
  <si>
    <t>XI.</t>
  </si>
  <si>
    <t>Zobowiązania Związków</t>
  </si>
  <si>
    <t>XI.1</t>
  </si>
  <si>
    <t>Przypadające w danym roku spłaty rat kredytów i pożyczek, wykup wyemitowanych papierów wartościowych</t>
  </si>
  <si>
    <t>XII.</t>
  </si>
  <si>
    <t>WSKAŹNIKI</t>
  </si>
  <si>
    <t>XII.1</t>
  </si>
  <si>
    <t>- z uwzględnieniem *</t>
  </si>
  <si>
    <t>XII.2</t>
  </si>
  <si>
    <t>XII.3</t>
  </si>
  <si>
    <t>Art. 243 ustawy z dnia 27 sierpnia 2009 r. - średnia (Db-Wb+Dm)/D</t>
  </si>
  <si>
    <t>Art. 243 ustawy z dnia 27 sierpnia 2009 r. - relacja (R+O/D)</t>
  </si>
  <si>
    <t>RELACJA z Art. 243 zachowana (TAK/NIE)</t>
  </si>
  <si>
    <t>x</t>
  </si>
  <si>
    <t>Limity zaciągania zobowiązań</t>
  </si>
  <si>
    <t>IV.1</t>
  </si>
  <si>
    <t>Ustawa z dnia 30 czerwca 2005 r. o finansach publicznych (DzU nr 249, poz. 2104 ze zm.)</t>
  </si>
  <si>
    <t>IV.2</t>
  </si>
  <si>
    <t>Relacja, o której mowa w art. 243 ustawy z dnia 27 sierpnia 2009r. O finansach publicznych (DzU nr 157, poz. 1240)</t>
  </si>
  <si>
    <t>IV.3</t>
  </si>
  <si>
    <t>Rzeczywista obsługa zadłużenia (R+O)/Dochody ogółem</t>
  </si>
  <si>
    <t>a)</t>
  </si>
  <si>
    <t>b)</t>
  </si>
  <si>
    <t>relacja z art. 169</t>
  </si>
  <si>
    <t>relacja z art. 170</t>
  </si>
  <si>
    <t>* art. 169 ust. 3 oraz art. 170 ust. 3 ustawy z dnia 30 czerwca 2005 r. o finansach publicznych w latach 2008 – 2013</t>
  </si>
  <si>
    <t>* art. 243 ust. 3 ustawy z dnia  27 sierpnia 2009 r. o finansach publicznych  od roku 2014 (informacyjnie w latach 2011-2013)</t>
  </si>
  <si>
    <t>Jednostka odpowiedzialna za realizację</t>
  </si>
  <si>
    <t>Załącznik nr 6. Umowy, których realizacja w roku budżetowym i w latach następnych jest niezbędna dla zapewnienia ciągłości działania Gminy i których płatności wykraczają poza rok budżetowy w latach 2011-2014</t>
  </si>
  <si>
    <t>UM</t>
  </si>
  <si>
    <t>Zajęcia pozalekcyjne szansą na lepszy start dla uczniów szkół podstawowych w gminie Łazy</t>
  </si>
  <si>
    <t>4.</t>
  </si>
  <si>
    <t>Zajęcia pozalekcyjne szansą na lepszy start dla gimnazjlistów w gminie Łazy</t>
  </si>
  <si>
    <t>2009-2012</t>
  </si>
  <si>
    <t>2011-2012</t>
  </si>
  <si>
    <t>2010-2012</t>
  </si>
  <si>
    <t>Obsługa prawna Rady Miejskiej i Urzędu Miejskiego</t>
  </si>
  <si>
    <t>2011-2013</t>
  </si>
  <si>
    <t>OPS</t>
  </si>
  <si>
    <t>Poprawa warunków życia mieszkańców Chruszczobrodu i Chruszczobrodu Piaski poprzez modernizację sieci wodociągowej wraz z przyłączami</t>
  </si>
  <si>
    <t>Rewitalizacja centrum miasta Łazy obejmująca obszar Placu Dworcowego, placu przy ulicy Kościuszki wraz z odcinkiem ulicy Kościuszki do skrzyżowania z ul. Wiejską</t>
  </si>
  <si>
    <t>5.</t>
  </si>
  <si>
    <t>Budowa oczyszczalni ścieków dla miasta Łazy wraz z I etapem sieci kanalizacyjnej</t>
  </si>
  <si>
    <t>Rozwój społeczeństwa informacyjnego w Zagłębiu Dąbrowskim - Powiat Zawierciański</t>
  </si>
  <si>
    <t>Poręczenie kredytu dla Towarzystwa Budownictwa Mieszkaniowego GAB Sp. z o.o. w Tychach</t>
  </si>
  <si>
    <t>Gmina Łazy</t>
  </si>
  <si>
    <t>2001-2028</t>
  </si>
  <si>
    <t>7.</t>
  </si>
  <si>
    <t>8.</t>
  </si>
  <si>
    <t>2010-2013</t>
  </si>
  <si>
    <t>Przełamać bariery - wyrównywanie szns edukacyjnych dzieci z klas I-III ze szkół podstawowych Gminy Łazy</t>
  </si>
  <si>
    <t>Uczenie się przez całe życie.program dla uczniów szkół podstawowych. COMENIUS</t>
  </si>
  <si>
    <t>ZS Nr 1</t>
  </si>
  <si>
    <t>Limit zobowiązań na rok 2012</t>
  </si>
  <si>
    <t>Poręczenie dla MOK w Łazach pożyczki w WFOŚ i GW w Katowicach</t>
  </si>
  <si>
    <t>2011-2020</t>
  </si>
  <si>
    <t>Przebudowa wielofunkcyjnego i ogólnodostępnego boiska sportowego dla sołectwa Niegowonice</t>
  </si>
  <si>
    <t>Plac zabaw w Kuźnicy Masłońskiej</t>
  </si>
  <si>
    <t>Załącznik nr 5. Programy, projekty lub zadania majątkowe na lata 2012-2015 związane z programami finansowanymi z udziałem środków , o których mowa w art.. 5 ust. 1 pkt 2 i 3.</t>
  </si>
  <si>
    <t>Załącznik nr 4. Programy, projekty lub zadania bieżące na lata 2012- 2015 związane z programami finansowanymi z udziałem środków, o których mowa w art.. 5 ust. 1 pkt 2 i 3.</t>
  </si>
  <si>
    <t>Załącznik nr 8. Informacja o relacji kształtowania się długu, o której mowa w art. 243 ustawy o finansach publiczncyh na lata 2012-2031</t>
  </si>
  <si>
    <t>Załącznik nr 7. Gwarancje i poręczenia udzielane przez Gminę w latach 2012-2028</t>
  </si>
  <si>
    <t>Załącznik nr 1. Wieloletnia Prognoza Finansowa na lata 2012-2015</t>
  </si>
  <si>
    <t>Załącznik nr 2. Wieloletnia Prognoza Finansowa na lata 2012-2015</t>
  </si>
  <si>
    <t>Budowa infrastruktury okołoturystycznej sznsą na rozwój turystyczny Gminy Łazy</t>
  </si>
  <si>
    <t>6.</t>
  </si>
  <si>
    <t>Obsługa prawna Ośrodka Pomocy Społecznej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</si>
</sst>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[Red]\-#,##0.00\ "/>
    <numFmt numFmtId="166" formatCode="#,##0_ ;[Red]\-#,##0\ "/>
    <numFmt numFmtId="167" formatCode="0.0%"/>
    <numFmt numFmtId="168" formatCode="_-* #,##0.0\ _z_ł_-;\-* #,##0.0\ _z_ł_-;_-* &quot;-&quot;?\ _z_ł_-;_-@_-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_ ;\-#,##0\ "/>
  </numFmts>
  <fonts count="31">
    <font>
      <sz val="11"/>
      <color indexed="63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Book Antiqua"/>
      <family val="2"/>
    </font>
    <font>
      <sz val="11"/>
      <color indexed="20"/>
      <name val="Czcionka tekstu podstawowego"/>
      <family val="2"/>
    </font>
    <font>
      <b/>
      <sz val="10"/>
      <color indexed="9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Arial CE"/>
      <family val="0"/>
    </font>
    <font>
      <b/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Book Antiqua"/>
      <family val="1"/>
    </font>
    <font>
      <sz val="9"/>
      <name val="Times New Roman"/>
      <family val="1"/>
    </font>
    <font>
      <sz val="11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2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1" applyNumberFormat="0" applyAlignment="0" applyProtection="0"/>
    <xf numFmtId="0" fontId="3" fillId="3" borderId="2" applyNumberFormat="0" applyAlignment="0" applyProtection="0"/>
    <xf numFmtId="0" fontId="4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8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3" borderId="1" applyNumberFormat="0" applyAlignment="0" applyProtection="0"/>
    <xf numFmtId="9" fontId="0" fillId="0" borderId="0" applyFont="0" applyFill="0" applyBorder="0" applyAlignment="0" applyProtection="0"/>
    <xf numFmtId="0" fontId="3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5" fillId="11" borderId="10" xfId="0" applyNumberFormat="1" applyFont="1" applyFill="1" applyBorder="1" applyAlignment="1">
      <alignment horizontal="center"/>
    </xf>
    <xf numFmtId="0" fontId="15" fillId="11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166" fontId="16" fillId="0" borderId="0" xfId="0" applyNumberFormat="1" applyFont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3" borderId="0" xfId="0" applyFont="1" applyFill="1" applyAlignment="1">
      <alignment/>
    </xf>
    <xf numFmtId="166" fontId="17" fillId="3" borderId="1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right"/>
    </xf>
    <xf numFmtId="166" fontId="1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7" fillId="3" borderId="10" xfId="0" applyFont="1" applyFill="1" applyBorder="1" applyAlignment="1">
      <alignment/>
    </xf>
    <xf numFmtId="0" fontId="19" fillId="0" borderId="11" xfId="0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166" fontId="19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/>
    </xf>
    <xf numFmtId="166" fontId="21" fillId="0" borderId="0" xfId="0" applyNumberFormat="1" applyFont="1" applyAlignment="1">
      <alignment horizontal="right"/>
    </xf>
    <xf numFmtId="0" fontId="17" fillId="3" borderId="10" xfId="0" applyFont="1" applyFill="1" applyBorder="1" applyAlignment="1">
      <alignment horizontal="left"/>
    </xf>
    <xf numFmtId="166" fontId="17" fillId="3" borderId="14" xfId="0" applyNumberFormat="1" applyFont="1" applyFill="1" applyBorder="1" applyAlignment="1">
      <alignment horizontal="right"/>
    </xf>
    <xf numFmtId="166" fontId="17" fillId="3" borderId="15" xfId="0" applyNumberFormat="1" applyFont="1" applyFill="1" applyBorder="1" applyAlignment="1">
      <alignment horizontal="right"/>
    </xf>
    <xf numFmtId="166" fontId="17" fillId="3" borderId="16" xfId="0" applyNumberFormat="1" applyFont="1" applyFill="1" applyBorder="1" applyAlignment="1">
      <alignment horizontal="right"/>
    </xf>
    <xf numFmtId="0" fontId="19" fillId="0" borderId="11" xfId="0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66" fontId="19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7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0" fillId="0" borderId="10" xfId="0" applyFont="1" applyBorder="1" applyAlignment="1">
      <alignment/>
    </xf>
    <xf numFmtId="166" fontId="19" fillId="0" borderId="1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7" fillId="0" borderId="14" xfId="0" applyFont="1" applyBorder="1" applyAlignment="1">
      <alignment/>
    </xf>
    <xf numFmtId="0" fontId="17" fillId="3" borderId="0" xfId="0" applyNumberFormat="1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17" fillId="3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3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right" vertical="center" wrapText="1"/>
    </xf>
    <xf numFmtId="166" fontId="17" fillId="0" borderId="1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7" fillId="0" borderId="16" xfId="0" applyFont="1" applyBorder="1" applyAlignment="1">
      <alignment/>
    </xf>
    <xf numFmtId="10" fontId="17" fillId="0" borderId="10" xfId="52" applyNumberFormat="1" applyFont="1" applyBorder="1" applyAlignment="1">
      <alignment horizontal="right"/>
    </xf>
    <xf numFmtId="10" fontId="17" fillId="0" borderId="10" xfId="52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166" fontId="21" fillId="0" borderId="1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horizontal="left" vertical="center"/>
    </xf>
    <xf numFmtId="166" fontId="21" fillId="0" borderId="10" xfId="0" applyNumberFormat="1" applyFont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right" vertical="center" wrapText="1"/>
    </xf>
    <xf numFmtId="41" fontId="21" fillId="0" borderId="10" xfId="0" applyNumberFormat="1" applyFont="1" applyBorder="1" applyAlignment="1">
      <alignment horizontal="right" vertical="center" wrapText="1"/>
    </xf>
    <xf numFmtId="0" fontId="17" fillId="3" borderId="1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7" fillId="3" borderId="10" xfId="0" applyFont="1" applyFill="1" applyBorder="1" applyAlignment="1">
      <alignment horizontal="center"/>
    </xf>
    <xf numFmtId="0" fontId="17" fillId="3" borderId="13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41" fontId="21" fillId="0" borderId="10" xfId="0" applyNumberFormat="1" applyFont="1" applyFill="1" applyBorder="1" applyAlignment="1">
      <alignment vertical="center" wrapText="1"/>
    </xf>
    <xf numFmtId="3" fontId="22" fillId="15" borderId="13" xfId="0" applyNumberFormat="1" applyFont="1" applyFill="1" applyBorder="1" applyAlignment="1">
      <alignment horizontal="right" vertical="center"/>
    </xf>
    <xf numFmtId="172" fontId="22" fillId="15" borderId="13" xfId="0" applyNumberFormat="1" applyFont="1" applyFill="1" applyBorder="1" applyAlignment="1">
      <alignment horizontal="right"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Alignment="1">
      <alignment/>
    </xf>
    <xf numFmtId="0" fontId="24" fillId="11" borderId="10" xfId="0" applyNumberFormat="1" applyFont="1" applyFill="1" applyBorder="1" applyAlignment="1">
      <alignment horizontal="center"/>
    </xf>
    <xf numFmtId="0" fontId="24" fillId="11" borderId="0" xfId="0" applyNumberFormat="1" applyFont="1" applyFill="1" applyAlignment="1">
      <alignment horizontal="center"/>
    </xf>
    <xf numFmtId="0" fontId="23" fillId="3" borderId="10" xfId="0" applyFont="1" applyFill="1" applyBorder="1" applyAlignment="1">
      <alignment/>
    </xf>
    <xf numFmtId="166" fontId="23" fillId="3" borderId="10" xfId="0" applyNumberFormat="1" applyFont="1" applyFill="1" applyBorder="1" applyAlignment="1">
      <alignment horizontal="right"/>
    </xf>
    <xf numFmtId="172" fontId="23" fillId="3" borderId="0" xfId="42" applyNumberFormat="1" applyFont="1" applyFill="1" applyAlignment="1">
      <alignment horizontal="right"/>
    </xf>
    <xf numFmtId="172" fontId="23" fillId="3" borderId="0" xfId="0" applyNumberFormat="1" applyFont="1" applyFill="1" applyAlignment="1">
      <alignment horizontal="right"/>
    </xf>
    <xf numFmtId="0" fontId="23" fillId="3" borderId="0" xfId="0" applyFont="1" applyFill="1" applyAlignment="1">
      <alignment/>
    </xf>
    <xf numFmtId="0" fontId="23" fillId="0" borderId="10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26" fillId="0" borderId="14" xfId="0" applyFont="1" applyBorder="1" applyAlignment="1">
      <alignment/>
    </xf>
    <xf numFmtId="166" fontId="25" fillId="0" borderId="10" xfId="0" applyNumberFormat="1" applyFont="1" applyBorder="1" applyAlignment="1">
      <alignment horizontal="right"/>
    </xf>
    <xf numFmtId="172" fontId="25" fillId="0" borderId="1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3" fillId="3" borderId="10" xfId="0" applyFont="1" applyFill="1" applyBorder="1" applyAlignment="1">
      <alignment horizontal="left"/>
    </xf>
    <xf numFmtId="172" fontId="23" fillId="3" borderId="10" xfId="0" applyNumberFormat="1" applyFont="1" applyFill="1" applyBorder="1" applyAlignment="1">
      <alignment horizontal="right"/>
    </xf>
    <xf numFmtId="166" fontId="23" fillId="0" borderId="10" xfId="0" applyNumberFormat="1" applyFont="1" applyBorder="1" applyAlignment="1">
      <alignment horizontal="right"/>
    </xf>
    <xf numFmtId="17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166" fontId="25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10" xfId="0" applyFont="1" applyBorder="1" applyAlignment="1" quotePrefix="1">
      <alignment vertical="center"/>
    </xf>
    <xf numFmtId="0" fontId="25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vertical="center" wrapText="1"/>
    </xf>
    <xf numFmtId="166" fontId="25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26" fillId="0" borderId="14" xfId="0" applyFont="1" applyBorder="1" applyAlignment="1" quotePrefix="1">
      <alignment/>
    </xf>
    <xf numFmtId="0" fontId="23" fillId="0" borderId="14" xfId="0" applyFont="1" applyBorder="1" applyAlignment="1">
      <alignment wrapText="1"/>
    </xf>
    <xf numFmtId="166" fontId="23" fillId="3" borderId="14" xfId="0" applyNumberFormat="1" applyFont="1" applyFill="1" applyBorder="1" applyAlignment="1">
      <alignment horizontal="right"/>
    </xf>
    <xf numFmtId="166" fontId="23" fillId="3" borderId="15" xfId="0" applyNumberFormat="1" applyFont="1" applyFill="1" applyBorder="1" applyAlignment="1">
      <alignment horizontal="right"/>
    </xf>
    <xf numFmtId="166" fontId="23" fillId="3" borderId="16" xfId="0" applyNumberFormat="1" applyFont="1" applyFill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0" fontId="23" fillId="3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166" fontId="23" fillId="0" borderId="10" xfId="0" applyNumberFormat="1" applyFont="1" applyBorder="1" applyAlignment="1">
      <alignment horizontal="center" vertical="center"/>
    </xf>
    <xf numFmtId="10" fontId="23" fillId="0" borderId="10" xfId="52" applyNumberFormat="1" applyFont="1" applyBorder="1" applyAlignment="1">
      <alignment horizontal="right"/>
    </xf>
    <xf numFmtId="166" fontId="25" fillId="0" borderId="10" xfId="0" applyNumberFormat="1" applyFont="1" applyBorder="1" applyAlignment="1">
      <alignment horizontal="center" vertical="center"/>
    </xf>
    <xf numFmtId="10" fontId="25" fillId="0" borderId="10" xfId="52" applyNumberFormat="1" applyFont="1" applyBorder="1" applyAlignment="1">
      <alignment horizontal="right"/>
    </xf>
    <xf numFmtId="0" fontId="27" fillId="0" borderId="0" xfId="0" applyFont="1" applyAlignment="1">
      <alignment/>
    </xf>
    <xf numFmtId="166" fontId="27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0" fontId="23" fillId="3" borderId="10" xfId="0" applyNumberFormat="1" applyFont="1" applyFill="1" applyBorder="1" applyAlignment="1">
      <alignment horizontal="center" vertical="center" wrapText="1"/>
    </xf>
    <xf numFmtId="0" fontId="23" fillId="3" borderId="0" xfId="0" applyNumberFormat="1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/>
    </xf>
    <xf numFmtId="0" fontId="23" fillId="3" borderId="14" xfId="0" applyNumberFormat="1" applyFont="1" applyFill="1" applyBorder="1" applyAlignment="1">
      <alignment horizontal="center" vertical="center" wrapText="1"/>
    </xf>
    <xf numFmtId="0" fontId="23" fillId="3" borderId="14" xfId="0" applyNumberFormat="1" applyFont="1" applyFill="1" applyBorder="1" applyAlignment="1">
      <alignment horizontal="center" vertical="center"/>
    </xf>
    <xf numFmtId="166" fontId="23" fillId="3" borderId="10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horizontal="right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166" fontId="29" fillId="0" borderId="10" xfId="0" applyNumberFormat="1" applyFont="1" applyBorder="1" applyAlignment="1">
      <alignment horizontal="left" vertical="center"/>
    </xf>
    <xf numFmtId="166" fontId="29" fillId="0" borderId="10" xfId="0" applyNumberFormat="1" applyFont="1" applyBorder="1" applyAlignment="1">
      <alignment horizontal="right" vertical="center"/>
    </xf>
    <xf numFmtId="41" fontId="29" fillId="0" borderId="10" xfId="0" applyNumberFormat="1" applyFont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41" fontId="21" fillId="0" borderId="16" xfId="0" applyNumberFormat="1" applyFont="1" applyFill="1" applyBorder="1" applyAlignment="1">
      <alignment vertical="center" wrapText="1"/>
    </xf>
    <xf numFmtId="0" fontId="18" fillId="3" borderId="10" xfId="0" applyNumberFormat="1" applyFont="1" applyFill="1" applyBorder="1" applyAlignment="1">
      <alignment horizontal="center" vertical="center" wrapText="1"/>
    </xf>
    <xf numFmtId="0" fontId="18" fillId="3" borderId="0" xfId="0" applyNumberFormat="1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8" fillId="3" borderId="14" xfId="0" applyNumberFormat="1" applyFont="1" applyFill="1" applyBorder="1" applyAlignment="1">
      <alignment horizontal="center" vertical="center" wrapText="1"/>
    </xf>
    <xf numFmtId="0" fontId="18" fillId="3" borderId="14" xfId="0" applyNumberFormat="1" applyFont="1" applyFill="1" applyBorder="1" applyAlignment="1">
      <alignment horizontal="center" vertical="center"/>
    </xf>
    <xf numFmtId="166" fontId="18" fillId="3" borderId="10" xfId="0" applyNumberFormat="1" applyFont="1" applyFill="1" applyBorder="1" applyAlignment="1">
      <alignment horizontal="center" vertical="center"/>
    </xf>
    <xf numFmtId="41" fontId="30" fillId="0" borderId="10" xfId="0" applyNumberFormat="1" applyFont="1" applyFill="1" applyBorder="1" applyAlignment="1">
      <alignment horizontal="left" vertical="center"/>
    </xf>
    <xf numFmtId="41" fontId="30" fillId="0" borderId="10" xfId="0" applyNumberFormat="1" applyFont="1" applyFill="1" applyBorder="1" applyAlignment="1">
      <alignment horizontal="left" vertical="center" wrapText="1"/>
    </xf>
    <xf numFmtId="41" fontId="30" fillId="0" borderId="10" xfId="0" applyNumberFormat="1" applyFont="1" applyFill="1" applyBorder="1" applyAlignment="1">
      <alignment horizontal="right" vertical="center"/>
    </xf>
    <xf numFmtId="41" fontId="30" fillId="0" borderId="10" xfId="0" applyNumberFormat="1" applyFont="1" applyFill="1" applyBorder="1" applyAlignment="1">
      <alignment horizontal="right" vertical="center" wrapText="1"/>
    </xf>
    <xf numFmtId="41" fontId="30" fillId="0" borderId="0" xfId="0" applyNumberFormat="1" applyFont="1" applyFill="1" applyAlignment="1">
      <alignment vertical="center"/>
    </xf>
    <xf numFmtId="41" fontId="30" fillId="0" borderId="10" xfId="0" applyNumberFormat="1" applyFont="1" applyBorder="1" applyAlignment="1">
      <alignment horizontal="left" vertical="center"/>
    </xf>
    <xf numFmtId="41" fontId="30" fillId="0" borderId="10" xfId="0" applyNumberFormat="1" applyFont="1" applyBorder="1" applyAlignment="1">
      <alignment horizontal="left" vertical="center" wrapText="1"/>
    </xf>
    <xf numFmtId="41" fontId="30" fillId="0" borderId="10" xfId="0" applyNumberFormat="1" applyFont="1" applyBorder="1" applyAlignment="1">
      <alignment horizontal="right" vertical="center"/>
    </xf>
    <xf numFmtId="41" fontId="30" fillId="0" borderId="10" xfId="0" applyNumberFormat="1" applyFont="1" applyBorder="1" applyAlignment="1">
      <alignment horizontal="right" vertical="center" wrapText="1"/>
    </xf>
    <xf numFmtId="41" fontId="30" fillId="0" borderId="0" xfId="0" applyNumberFormat="1" applyFont="1" applyAlignment="1">
      <alignment vertical="center"/>
    </xf>
    <xf numFmtId="41" fontId="18" fillId="3" borderId="10" xfId="0" applyNumberFormat="1" applyFont="1" applyFill="1" applyBorder="1" applyAlignment="1">
      <alignment horizontal="right"/>
    </xf>
    <xf numFmtId="41" fontId="18" fillId="3" borderId="10" xfId="0" applyNumberFormat="1" applyFont="1" applyFill="1" applyBorder="1" applyAlignment="1">
      <alignment horizontal="right" vertical="center" wrapText="1"/>
    </xf>
    <xf numFmtId="41" fontId="18" fillId="3" borderId="0" xfId="0" applyNumberFormat="1" applyFont="1" applyFill="1" applyAlignment="1">
      <alignment/>
    </xf>
    <xf numFmtId="0" fontId="30" fillId="0" borderId="0" xfId="0" applyFont="1" applyAlignment="1">
      <alignment/>
    </xf>
    <xf numFmtId="166" fontId="30" fillId="0" borderId="0" xfId="0" applyNumberFormat="1" applyFont="1" applyAlignment="1">
      <alignment horizontal="right"/>
    </xf>
    <xf numFmtId="166" fontId="23" fillId="3" borderId="13" xfId="0" applyNumberFormat="1" applyFont="1" applyFill="1" applyBorder="1" applyAlignment="1">
      <alignment horizontal="center" vertical="center"/>
    </xf>
    <xf numFmtId="0" fontId="23" fillId="3" borderId="10" xfId="0" applyNumberFormat="1" applyFont="1" applyFill="1" applyBorder="1" applyAlignment="1">
      <alignment horizontal="center" vertical="center"/>
    </xf>
    <xf numFmtId="0" fontId="23" fillId="3" borderId="10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 shrinkToFit="1"/>
    </xf>
    <xf numFmtId="0" fontId="23" fillId="3" borderId="10" xfId="0" applyFont="1" applyFill="1" applyBorder="1" applyAlignment="1">
      <alignment horizontal="center"/>
    </xf>
    <xf numFmtId="0" fontId="23" fillId="3" borderId="11" xfId="0" applyNumberFormat="1" applyFont="1" applyFill="1" applyBorder="1" applyAlignment="1">
      <alignment horizontal="center" vertical="center" wrapText="1"/>
    </xf>
    <xf numFmtId="0" fontId="23" fillId="3" borderId="13" xfId="0" applyNumberFormat="1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7" fillId="3" borderId="10" xfId="0" applyFont="1" applyFill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15" fillId="11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textRotation="90"/>
    </xf>
    <xf numFmtId="0" fontId="17" fillId="3" borderId="14" xfId="0" applyFont="1" applyFill="1" applyBorder="1" applyAlignment="1">
      <alignment horizontal="left"/>
    </xf>
    <xf numFmtId="0" fontId="17" fillId="3" borderId="16" xfId="0" applyFont="1" applyFill="1" applyBorder="1" applyAlignment="1">
      <alignment horizontal="left"/>
    </xf>
    <xf numFmtId="0" fontId="19" fillId="0" borderId="11" xfId="0" applyFont="1" applyBorder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textRotation="90"/>
    </xf>
    <xf numFmtId="166" fontId="23" fillId="3" borderId="11" xfId="0" applyNumberFormat="1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/>
    </xf>
    <xf numFmtId="0" fontId="17" fillId="0" borderId="14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41" fontId="18" fillId="3" borderId="10" xfId="0" applyNumberFormat="1" applyFont="1" applyFill="1" applyBorder="1" applyAlignment="1">
      <alignment horizontal="center"/>
    </xf>
    <xf numFmtId="166" fontId="18" fillId="3" borderId="11" xfId="0" applyNumberFormat="1" applyFont="1" applyFill="1" applyBorder="1" applyAlignment="1">
      <alignment horizontal="center" vertical="center"/>
    </xf>
    <xf numFmtId="166" fontId="18" fillId="3" borderId="13" xfId="0" applyNumberFormat="1" applyFont="1" applyFill="1" applyBorder="1" applyAlignment="1">
      <alignment horizontal="center" vertical="center"/>
    </xf>
    <xf numFmtId="41" fontId="30" fillId="0" borderId="10" xfId="0" applyNumberFormat="1" applyFont="1" applyFill="1" applyBorder="1" applyAlignment="1">
      <alignment horizontal="left" vertical="center" wrapText="1"/>
    </xf>
    <xf numFmtId="0" fontId="18" fillId="3" borderId="10" xfId="0" applyNumberFormat="1" applyFont="1" applyFill="1" applyBorder="1" applyAlignment="1">
      <alignment horizontal="center" vertical="center" wrapText="1"/>
    </xf>
    <xf numFmtId="0" fontId="18" fillId="3" borderId="11" xfId="0" applyNumberFormat="1" applyFont="1" applyFill="1" applyBorder="1" applyAlignment="1">
      <alignment horizontal="center" vertical="center" wrapText="1"/>
    </xf>
    <xf numFmtId="0" fontId="18" fillId="3" borderId="13" xfId="0" applyNumberFormat="1" applyFont="1" applyFill="1" applyBorder="1" applyAlignment="1">
      <alignment horizontal="center" vertical="center" wrapText="1"/>
    </xf>
    <xf numFmtId="0" fontId="18" fillId="3" borderId="10" xfId="0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horizontal="left" vertical="center" wrapText="1" shrinkToFit="1"/>
    </xf>
    <xf numFmtId="0" fontId="17" fillId="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7" fillId="3" borderId="11" xfId="0" applyNumberFormat="1" applyFont="1" applyFill="1" applyBorder="1" applyAlignment="1">
      <alignment horizontal="center" vertical="center" wrapText="1"/>
    </xf>
    <xf numFmtId="0" fontId="17" fillId="3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6" xfId="0" applyFont="1" applyBorder="1" applyAlignment="1" quotePrefix="1">
      <alignment horizontal="left" vertical="center" wrapText="1"/>
    </xf>
    <xf numFmtId="0" fontId="26" fillId="0" borderId="14" xfId="0" applyFont="1" applyBorder="1" applyAlignment="1" quotePrefix="1">
      <alignment horizontal="left"/>
    </xf>
    <xf numFmtId="0" fontId="26" fillId="0" borderId="16" xfId="0" applyFont="1" applyBorder="1" applyAlignment="1">
      <alignment horizontal="left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16" xfId="0" applyFont="1" applyBorder="1" applyAlignment="1" quotePrefix="1">
      <alignment horizontal="left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center" vertical="center" textRotation="90"/>
    </xf>
    <xf numFmtId="0" fontId="23" fillId="0" borderId="17" xfId="0" applyFont="1" applyBorder="1" applyAlignment="1">
      <alignment horizontal="center" vertical="center" wrapText="1"/>
    </xf>
    <xf numFmtId="0" fontId="24" fillId="11" borderId="10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CM">
      <a:dk1>
        <a:srgbClr val="383431"/>
      </a:dk1>
      <a:lt1>
        <a:sysClr val="window" lastClr="FFFFFF"/>
      </a:lt1>
      <a:dk2>
        <a:srgbClr val="383431"/>
      </a:dk2>
      <a:lt2>
        <a:srgbClr val="DEDEDD"/>
      </a:lt2>
      <a:accent1>
        <a:srgbClr val="EF9B11"/>
      </a:accent1>
      <a:accent2>
        <a:srgbClr val="FACF00"/>
      </a:accent2>
      <a:accent3>
        <a:srgbClr val="383431"/>
      </a:accent3>
      <a:accent4>
        <a:srgbClr val="605D5C"/>
      </a:accent4>
      <a:accent5>
        <a:srgbClr val="DEDEDD"/>
      </a:accent5>
      <a:accent6>
        <a:srgbClr val="FACF00"/>
      </a:accent6>
      <a:hlink>
        <a:srgbClr val="EF9B11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8"/>
  <sheetViews>
    <sheetView workbookViewId="0" topLeftCell="A1">
      <selection activeCell="F15" sqref="F15"/>
    </sheetView>
  </sheetViews>
  <sheetFormatPr defaultColWidth="8.796875" defaultRowHeight="14.25"/>
  <cols>
    <col min="1" max="1" width="3.19921875" style="3" customWidth="1"/>
    <col min="2" max="2" width="5.3984375" style="3" customWidth="1"/>
    <col min="3" max="3" width="23.8984375" style="3" customWidth="1"/>
    <col min="4" max="4" width="8.69921875" style="4" hidden="1" customWidth="1"/>
    <col min="5" max="8" width="8.69921875" style="4" customWidth="1"/>
    <col min="9" max="16384" width="9" style="3" customWidth="1"/>
  </cols>
  <sheetData>
    <row r="1" spans="1:8" s="9" customFormat="1" ht="28.5" customHeight="1">
      <c r="A1" s="161" t="s">
        <v>175</v>
      </c>
      <c r="B1" s="161"/>
      <c r="C1" s="161"/>
      <c r="D1" s="161"/>
      <c r="E1" s="161"/>
      <c r="F1" s="161"/>
      <c r="G1" s="161"/>
      <c r="H1" s="161"/>
    </row>
    <row r="2" spans="1:8" s="2" customFormat="1" ht="13.5" customHeight="1">
      <c r="A2" s="1" t="s">
        <v>0</v>
      </c>
      <c r="B2" s="167" t="s">
        <v>2</v>
      </c>
      <c r="C2" s="167"/>
      <c r="D2" s="1">
        <v>2011</v>
      </c>
      <c r="E2" s="1">
        <f>D2+1</f>
        <v>2012</v>
      </c>
      <c r="F2" s="1">
        <f>E2+1</f>
        <v>2013</v>
      </c>
      <c r="G2" s="1">
        <f>F2+1</f>
        <v>2014</v>
      </c>
      <c r="H2" s="1">
        <v>2015</v>
      </c>
    </row>
    <row r="3" spans="1:8" s="7" customFormat="1" ht="13.5" customHeight="1">
      <c r="A3" s="13" t="s">
        <v>3</v>
      </c>
      <c r="B3" s="162" t="s">
        <v>4</v>
      </c>
      <c r="C3" s="162"/>
      <c r="D3" s="24"/>
      <c r="E3" s="25"/>
      <c r="F3" s="25"/>
      <c r="G3" s="25"/>
      <c r="H3" s="26"/>
    </row>
    <row r="4" spans="1:8" s="12" customFormat="1" ht="13.5" customHeight="1">
      <c r="A4" s="10" t="s">
        <v>5</v>
      </c>
      <c r="B4" s="168" t="s">
        <v>7</v>
      </c>
      <c r="C4" s="168"/>
      <c r="D4" s="11">
        <v>34573400</v>
      </c>
      <c r="E4" s="11">
        <v>33517039</v>
      </c>
      <c r="F4" s="11">
        <v>36033222</v>
      </c>
      <c r="G4" s="11">
        <v>37600000</v>
      </c>
      <c r="H4" s="11">
        <v>37925344</v>
      </c>
    </row>
    <row r="5" spans="1:8" s="12" customFormat="1" ht="13.5" customHeight="1">
      <c r="A5" s="10" t="s">
        <v>6</v>
      </c>
      <c r="B5" s="168" t="s">
        <v>8</v>
      </c>
      <c r="C5" s="168"/>
      <c r="D5" s="11">
        <v>33463936</v>
      </c>
      <c r="E5" s="11">
        <v>33437969</v>
      </c>
      <c r="F5" s="11">
        <v>33800000</v>
      </c>
      <c r="G5" s="11">
        <v>34476000</v>
      </c>
      <c r="H5" s="11">
        <v>35510280</v>
      </c>
    </row>
    <row r="6" spans="1:8" s="17" customFormat="1" ht="13.5" customHeight="1">
      <c r="A6" s="27"/>
      <c r="B6" s="169" t="s">
        <v>15</v>
      </c>
      <c r="C6" s="15" t="s">
        <v>9</v>
      </c>
      <c r="D6" s="16">
        <v>16101054</v>
      </c>
      <c r="E6" s="16">
        <v>16544024</v>
      </c>
      <c r="F6" s="16">
        <v>16874904</v>
      </c>
      <c r="G6" s="16">
        <v>17381150</v>
      </c>
      <c r="H6" s="16">
        <v>17728774</v>
      </c>
    </row>
    <row r="7" spans="1:8" s="17" customFormat="1" ht="13.5" customHeight="1">
      <c r="A7" s="18"/>
      <c r="B7" s="169"/>
      <c r="C7" s="15" t="s">
        <v>10</v>
      </c>
      <c r="D7" s="16">
        <v>4480613</v>
      </c>
      <c r="E7" s="16">
        <v>4742234</v>
      </c>
      <c r="F7" s="16">
        <v>4837078</v>
      </c>
      <c r="G7" s="16">
        <v>4933820</v>
      </c>
      <c r="H7" s="16">
        <v>5032490</v>
      </c>
    </row>
    <row r="8" spans="1:8" s="17" customFormat="1" ht="13.5" customHeight="1">
      <c r="A8" s="18"/>
      <c r="B8" s="169"/>
      <c r="C8" s="15" t="s">
        <v>11</v>
      </c>
      <c r="D8" s="16">
        <v>992400</v>
      </c>
      <c r="E8" s="16">
        <v>1160000</v>
      </c>
      <c r="F8" s="16">
        <v>1000000</v>
      </c>
      <c r="G8" s="16">
        <v>850000</v>
      </c>
      <c r="H8" s="16">
        <v>725000</v>
      </c>
    </row>
    <row r="9" spans="1:8" s="17" customFormat="1" ht="13.5" customHeight="1">
      <c r="A9" s="18"/>
      <c r="B9" s="169"/>
      <c r="C9" s="15" t="s">
        <v>12</v>
      </c>
      <c r="D9" s="16">
        <v>80000</v>
      </c>
      <c r="E9" s="16">
        <v>108420</v>
      </c>
      <c r="F9" s="16">
        <v>108420</v>
      </c>
      <c r="G9" s="16">
        <v>108420</v>
      </c>
      <c r="H9" s="16">
        <v>108420</v>
      </c>
    </row>
    <row r="10" spans="1:8" s="31" customFormat="1" ht="27" customHeight="1">
      <c r="A10" s="28"/>
      <c r="B10" s="169"/>
      <c r="C10" s="29" t="s">
        <v>13</v>
      </c>
      <c r="D10" s="30">
        <v>1107168</v>
      </c>
      <c r="E10" s="30">
        <v>395147</v>
      </c>
      <c r="F10" s="30">
        <v>40286</v>
      </c>
      <c r="G10" s="30">
        <v>0</v>
      </c>
      <c r="H10" s="30">
        <v>0</v>
      </c>
    </row>
    <row r="11" spans="1:8" s="6" customFormat="1" ht="13.5" customHeight="1">
      <c r="A11" s="32" t="s">
        <v>14</v>
      </c>
      <c r="B11" s="165" t="s">
        <v>22</v>
      </c>
      <c r="C11" s="166"/>
      <c r="D11" s="5">
        <f>D4-D5</f>
        <v>1109464</v>
      </c>
      <c r="E11" s="5">
        <f>E4-E5</f>
        <v>79070</v>
      </c>
      <c r="F11" s="5">
        <f>F4-F5</f>
        <v>2233222</v>
      </c>
      <c r="G11" s="5">
        <f>G4-G5</f>
        <v>3124000</v>
      </c>
      <c r="H11" s="5">
        <f>H4-H5</f>
        <v>2415064</v>
      </c>
    </row>
    <row r="12" spans="1:8" s="7" customFormat="1" ht="13.5" customHeight="1">
      <c r="A12" s="23" t="s">
        <v>16</v>
      </c>
      <c r="B12" s="162" t="s">
        <v>17</v>
      </c>
      <c r="C12" s="162"/>
      <c r="D12" s="24"/>
      <c r="E12" s="25"/>
      <c r="F12" s="25"/>
      <c r="G12" s="25"/>
      <c r="H12" s="26"/>
    </row>
    <row r="13" spans="1:8" s="12" customFormat="1" ht="13.5" customHeight="1">
      <c r="A13" s="10" t="s">
        <v>5</v>
      </c>
      <c r="B13" s="163" t="s">
        <v>18</v>
      </c>
      <c r="C13" s="164"/>
      <c r="D13" s="11">
        <v>14263371</v>
      </c>
      <c r="E13" s="11">
        <v>18045841</v>
      </c>
      <c r="F13" s="11">
        <v>7886634</v>
      </c>
      <c r="G13" s="11">
        <v>700000</v>
      </c>
      <c r="H13" s="11">
        <v>700000</v>
      </c>
    </row>
    <row r="14" spans="1:8" s="17" customFormat="1" ht="13.5" customHeight="1">
      <c r="A14" s="33"/>
      <c r="B14" s="34" t="s">
        <v>15</v>
      </c>
      <c r="C14" s="15" t="s">
        <v>19</v>
      </c>
      <c r="D14" s="16">
        <v>536600</v>
      </c>
      <c r="E14" s="16">
        <v>500000</v>
      </c>
      <c r="F14" s="16">
        <v>700000</v>
      </c>
      <c r="G14" s="16">
        <v>700000</v>
      </c>
      <c r="H14" s="16">
        <v>700000</v>
      </c>
    </row>
    <row r="15" spans="1:8" s="12" customFormat="1" ht="13.5" customHeight="1">
      <c r="A15" s="10" t="s">
        <v>6</v>
      </c>
      <c r="B15" s="163" t="s">
        <v>20</v>
      </c>
      <c r="C15" s="164"/>
      <c r="D15" s="11">
        <v>22122133</v>
      </c>
      <c r="E15" s="11">
        <v>18899557</v>
      </c>
      <c r="F15" s="11">
        <v>5515720</v>
      </c>
      <c r="G15" s="11">
        <v>3423996</v>
      </c>
      <c r="H15" s="11">
        <v>1737586</v>
      </c>
    </row>
    <row r="16" spans="1:8" s="31" customFormat="1" ht="27" customHeight="1">
      <c r="A16" s="35"/>
      <c r="B16" s="36" t="s">
        <v>15</v>
      </c>
      <c r="C16" s="29" t="s">
        <v>13</v>
      </c>
      <c r="D16" s="30">
        <v>19223620</v>
      </c>
      <c r="E16" s="30">
        <v>16931274</v>
      </c>
      <c r="F16" s="30">
        <v>5512628</v>
      </c>
      <c r="G16" s="30">
        <v>0</v>
      </c>
      <c r="H16" s="30">
        <v>0</v>
      </c>
    </row>
    <row r="17" spans="1:8" s="6" customFormat="1" ht="13.5" customHeight="1">
      <c r="A17" s="32" t="s">
        <v>14</v>
      </c>
      <c r="B17" s="165" t="s">
        <v>21</v>
      </c>
      <c r="C17" s="166"/>
      <c r="D17" s="5">
        <f>D13-D15</f>
        <v>-7858762</v>
      </c>
      <c r="E17" s="5">
        <f>E13-E15</f>
        <v>-853716</v>
      </c>
      <c r="F17" s="5">
        <f>F13-F15</f>
        <v>2370914</v>
      </c>
      <c r="G17" s="5">
        <f>G13-G15</f>
        <v>-2723996</v>
      </c>
      <c r="H17" s="5">
        <f>H13-H15</f>
        <v>-1037586</v>
      </c>
    </row>
    <row r="18" spans="1:8" s="12" customFormat="1" ht="13.5" customHeight="1">
      <c r="A18" s="10" t="s">
        <v>5</v>
      </c>
      <c r="B18" s="163" t="s">
        <v>24</v>
      </c>
      <c r="C18" s="164"/>
      <c r="D18" s="11">
        <f>D4+D13</f>
        <v>48836771</v>
      </c>
      <c r="E18" s="11">
        <f>E4+E13</f>
        <v>51562880</v>
      </c>
      <c r="F18" s="11">
        <f>F4+F13</f>
        <v>43919856</v>
      </c>
      <c r="G18" s="11">
        <f>G4+G13</f>
        <v>38300000</v>
      </c>
      <c r="H18" s="11">
        <f>H4+H13</f>
        <v>38625344</v>
      </c>
    </row>
    <row r="19" spans="1:8" s="12" customFormat="1" ht="13.5" customHeight="1">
      <c r="A19" s="10" t="s">
        <v>6</v>
      </c>
      <c r="B19" s="163" t="s">
        <v>25</v>
      </c>
      <c r="C19" s="164"/>
      <c r="D19" s="11">
        <f>D5+D15</f>
        <v>55586069</v>
      </c>
      <c r="E19" s="11">
        <f>E5+E15</f>
        <v>52337526</v>
      </c>
      <c r="F19" s="11">
        <f>F5+F15</f>
        <v>39315720</v>
      </c>
      <c r="G19" s="11">
        <f>G5+G15</f>
        <v>37899996</v>
      </c>
      <c r="H19" s="11">
        <f>H5+H15</f>
        <v>37247866</v>
      </c>
    </row>
    <row r="20" spans="1:8" s="7" customFormat="1" ht="13.5" customHeight="1">
      <c r="A20" s="13" t="s">
        <v>23</v>
      </c>
      <c r="B20" s="170" t="s">
        <v>26</v>
      </c>
      <c r="C20" s="171"/>
      <c r="D20" s="8">
        <f>D18-D19</f>
        <v>-6749298</v>
      </c>
      <c r="E20" s="8">
        <f>E18-E19</f>
        <v>-774646</v>
      </c>
      <c r="F20" s="8">
        <f>F18-F19</f>
        <v>4604136</v>
      </c>
      <c r="G20" s="8">
        <f>G18-G19</f>
        <v>400004</v>
      </c>
      <c r="H20" s="8">
        <f>H18-H19</f>
        <v>1377478</v>
      </c>
    </row>
    <row r="21" spans="1:8" s="7" customFormat="1" ht="13.5" customHeight="1">
      <c r="A21" s="13" t="s">
        <v>27</v>
      </c>
      <c r="B21" s="162" t="s">
        <v>28</v>
      </c>
      <c r="C21" s="162"/>
      <c r="D21" s="24"/>
      <c r="E21" s="25"/>
      <c r="F21" s="25"/>
      <c r="G21" s="25"/>
      <c r="H21" s="26"/>
    </row>
    <row r="22" spans="1:8" s="12" customFormat="1" ht="13.5" customHeight="1">
      <c r="A22" s="10" t="s">
        <v>5</v>
      </c>
      <c r="B22" s="163" t="s">
        <v>29</v>
      </c>
      <c r="C22" s="164"/>
      <c r="D22" s="11">
        <f>SUM(D23:D25)</f>
        <v>0</v>
      </c>
      <c r="E22" s="11">
        <f>SUM(E23:E25)</f>
        <v>0</v>
      </c>
      <c r="F22" s="11">
        <f>SUM(F23:F25)</f>
        <v>4604136</v>
      </c>
      <c r="G22" s="11">
        <f>SUM(G23:G25)</f>
        <v>400004</v>
      </c>
      <c r="H22" s="11">
        <f>SUM(H23:H25)</f>
        <v>1377478</v>
      </c>
    </row>
    <row r="23" spans="1:8" s="40" customFormat="1" ht="13.5" customHeight="1">
      <c r="A23" s="37"/>
      <c r="B23" s="172" t="s">
        <v>15</v>
      </c>
      <c r="C23" s="38" t="s">
        <v>30</v>
      </c>
      <c r="D23" s="39">
        <v>0</v>
      </c>
      <c r="E23" s="39">
        <v>0</v>
      </c>
      <c r="F23" s="39">
        <v>3319206</v>
      </c>
      <c r="G23" s="39">
        <v>347404</v>
      </c>
      <c r="H23" s="39">
        <v>347404</v>
      </c>
    </row>
    <row r="24" spans="1:8" s="40" customFormat="1" ht="13.5" customHeight="1">
      <c r="A24" s="41"/>
      <c r="B24" s="173"/>
      <c r="C24" s="38" t="s">
        <v>31</v>
      </c>
      <c r="D24" s="39">
        <v>0</v>
      </c>
      <c r="E24" s="39">
        <v>0</v>
      </c>
      <c r="F24" s="39">
        <v>1284930</v>
      </c>
      <c r="G24" s="39">
        <v>52600</v>
      </c>
      <c r="H24" s="39">
        <v>1030074</v>
      </c>
    </row>
    <row r="25" spans="1:8" s="40" customFormat="1" ht="13.5" customHeight="1">
      <c r="A25" s="42"/>
      <c r="B25" s="174"/>
      <c r="C25" s="38" t="s">
        <v>32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</row>
    <row r="26" spans="1:8" s="12" customFormat="1" ht="13.5" customHeight="1">
      <c r="A26" s="10" t="s">
        <v>6</v>
      </c>
      <c r="B26" s="163" t="s">
        <v>33</v>
      </c>
      <c r="C26" s="164"/>
      <c r="D26" s="11">
        <f>SUM(D27:D28)</f>
        <v>0</v>
      </c>
      <c r="E26" s="11">
        <f>SUM(E27:E28)</f>
        <v>0</v>
      </c>
      <c r="F26" s="11">
        <f>SUM(F27:F28)</f>
        <v>0</v>
      </c>
      <c r="G26" s="11">
        <f>SUM(G27:G28)</f>
        <v>0</v>
      </c>
      <c r="H26" s="11">
        <f>SUM(H27:H28)</f>
        <v>0</v>
      </c>
    </row>
    <row r="27" spans="1:8" s="40" customFormat="1" ht="13.5" customHeight="1">
      <c r="A27" s="37"/>
      <c r="B27" s="172" t="s">
        <v>15</v>
      </c>
      <c r="C27" s="38" t="s">
        <v>34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</row>
    <row r="28" spans="1:8" s="40" customFormat="1" ht="13.5" customHeight="1">
      <c r="A28" s="42"/>
      <c r="B28" s="174"/>
      <c r="C28" s="38" t="s">
        <v>35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</row>
    <row r="29" spans="1:8" s="7" customFormat="1" ht="13.5" customHeight="1">
      <c r="A29" s="13" t="s">
        <v>36</v>
      </c>
      <c r="B29" s="162" t="s">
        <v>37</v>
      </c>
      <c r="C29" s="162"/>
      <c r="D29" s="24"/>
      <c r="E29" s="25"/>
      <c r="F29" s="25"/>
      <c r="G29" s="25"/>
      <c r="H29" s="26"/>
    </row>
    <row r="30" spans="1:8" s="12" customFormat="1" ht="13.5" customHeight="1">
      <c r="A30" s="10" t="s">
        <v>5</v>
      </c>
      <c r="B30" s="163" t="s">
        <v>38</v>
      </c>
      <c r="C30" s="164"/>
      <c r="D30" s="11">
        <f>SUM(D31:D33)</f>
        <v>7882784</v>
      </c>
      <c r="E30" s="11">
        <v>6533356</v>
      </c>
      <c r="F30" s="11">
        <f>SUM(F31:F33)</f>
        <v>0</v>
      </c>
      <c r="G30" s="11">
        <f>SUM(G31:G33)</f>
        <v>0</v>
      </c>
      <c r="H30" s="11">
        <f>SUM(H31:H33)</f>
        <v>0</v>
      </c>
    </row>
    <row r="31" spans="1:8" s="17" customFormat="1" ht="13.5" customHeight="1">
      <c r="A31" s="14"/>
      <c r="B31" s="172" t="s">
        <v>15</v>
      </c>
      <c r="C31" s="15" t="s">
        <v>39</v>
      </c>
      <c r="D31" s="16">
        <v>3311243</v>
      </c>
      <c r="E31" s="16">
        <v>2677415</v>
      </c>
      <c r="F31" s="16">
        <v>0</v>
      </c>
      <c r="G31" s="16">
        <v>0</v>
      </c>
      <c r="H31" s="16">
        <v>0</v>
      </c>
    </row>
    <row r="32" spans="1:8" s="17" customFormat="1" ht="13.5" customHeight="1">
      <c r="A32" s="43"/>
      <c r="B32" s="173"/>
      <c r="C32" s="15" t="s">
        <v>40</v>
      </c>
      <c r="D32" s="16">
        <v>4571541</v>
      </c>
      <c r="E32" s="16">
        <v>3855941</v>
      </c>
      <c r="F32" s="16">
        <v>0</v>
      </c>
      <c r="G32" s="16">
        <v>0</v>
      </c>
      <c r="H32" s="16">
        <v>0</v>
      </c>
    </row>
    <row r="33" spans="1:8" s="17" customFormat="1" ht="13.5" customHeight="1">
      <c r="A33" s="44"/>
      <c r="B33" s="174"/>
      <c r="C33" s="15" t="s">
        <v>41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</row>
    <row r="34" spans="1:8" s="12" customFormat="1" ht="13.5" customHeight="1">
      <c r="A34" s="10" t="s">
        <v>6</v>
      </c>
      <c r="B34" s="163" t="s">
        <v>42</v>
      </c>
      <c r="C34" s="164"/>
      <c r="D34" s="11">
        <f>SUM(D35:D38)</f>
        <v>1367472</v>
      </c>
      <c r="E34" s="11">
        <f>SUM(E35:E38)</f>
        <v>0</v>
      </c>
      <c r="F34" s="11">
        <f>SUM(F35:F38)</f>
        <v>0</v>
      </c>
      <c r="G34" s="11">
        <f>SUM(G35:G38)</f>
        <v>0</v>
      </c>
      <c r="H34" s="11">
        <f>SUM(H35:H38)</f>
        <v>0</v>
      </c>
    </row>
    <row r="35" spans="1:8" s="17" customFormat="1" ht="13.5" customHeight="1">
      <c r="A35" s="14"/>
      <c r="B35" s="172" t="s">
        <v>15</v>
      </c>
      <c r="C35" s="15" t="s">
        <v>43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</row>
    <row r="36" spans="1:8" s="17" customFormat="1" ht="13.5" customHeight="1">
      <c r="A36" s="18"/>
      <c r="B36" s="173"/>
      <c r="C36" s="15" t="s">
        <v>44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1:8" s="17" customFormat="1" ht="13.5" customHeight="1">
      <c r="A37" s="18"/>
      <c r="B37" s="173"/>
      <c r="C37" s="15" t="s">
        <v>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 s="17" customFormat="1" ht="13.5" customHeight="1">
      <c r="A38" s="19"/>
      <c r="B38" s="174"/>
      <c r="C38" s="15" t="s">
        <v>46</v>
      </c>
      <c r="D38" s="16">
        <v>1367472</v>
      </c>
      <c r="E38" s="16">
        <v>0</v>
      </c>
      <c r="F38" s="16">
        <v>0</v>
      </c>
      <c r="G38" s="16">
        <v>0</v>
      </c>
      <c r="H38" s="16">
        <v>0</v>
      </c>
    </row>
  </sheetData>
  <sheetProtection/>
  <mergeCells count="24">
    <mergeCell ref="B35:B38"/>
    <mergeCell ref="B26:C26"/>
    <mergeCell ref="B23:B25"/>
    <mergeCell ref="B27:B28"/>
    <mergeCell ref="B29:C29"/>
    <mergeCell ref="B30:C30"/>
    <mergeCell ref="B34:C34"/>
    <mergeCell ref="B31:B33"/>
    <mergeCell ref="B19:C19"/>
    <mergeCell ref="B20:C20"/>
    <mergeCell ref="B21:C21"/>
    <mergeCell ref="B22:C22"/>
    <mergeCell ref="B17:C17"/>
    <mergeCell ref="B18:C18"/>
    <mergeCell ref="B2:C2"/>
    <mergeCell ref="B3:C3"/>
    <mergeCell ref="B4:C4"/>
    <mergeCell ref="B5:C5"/>
    <mergeCell ref="B11:C11"/>
    <mergeCell ref="B6:B10"/>
    <mergeCell ref="A1:H1"/>
    <mergeCell ref="B12:C12"/>
    <mergeCell ref="B13:C13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Q10"/>
  <sheetViews>
    <sheetView workbookViewId="0" topLeftCell="A1">
      <selection activeCell="N4" sqref="N4:N5"/>
    </sheetView>
  </sheetViews>
  <sheetFormatPr defaultColWidth="8.796875" defaultRowHeight="14.25"/>
  <cols>
    <col min="1" max="1" width="3.09765625" style="89" customWidth="1"/>
    <col min="2" max="2" width="5.3984375" style="89" hidden="1" customWidth="1"/>
    <col min="3" max="3" width="23" style="89" customWidth="1"/>
    <col min="4" max="4" width="8.19921875" style="124" customWidth="1"/>
    <col min="5" max="5" width="8.69921875" style="124" customWidth="1"/>
    <col min="6" max="7" width="8.09765625" style="124" customWidth="1"/>
    <col min="8" max="8" width="8.69921875" style="89" customWidth="1"/>
    <col min="9" max="17" width="8.09765625" style="89" customWidth="1"/>
    <col min="18" max="16384" width="9" style="89" customWidth="1"/>
  </cols>
  <sheetData>
    <row r="1" spans="1:7" s="75" customFormat="1" ht="39.75" customHeight="1">
      <c r="A1" s="156" t="s">
        <v>172</v>
      </c>
      <c r="B1" s="156"/>
      <c r="C1" s="156"/>
      <c r="D1" s="156"/>
      <c r="E1" s="156"/>
      <c r="F1" s="156"/>
      <c r="G1" s="156"/>
    </row>
    <row r="2" spans="1:17" s="119" customFormat="1" ht="12">
      <c r="A2" s="155" t="s">
        <v>0</v>
      </c>
      <c r="B2" s="155" t="s">
        <v>57</v>
      </c>
      <c r="C2" s="155"/>
      <c r="D2" s="155" t="s">
        <v>140</v>
      </c>
      <c r="E2" s="155" t="s">
        <v>58</v>
      </c>
      <c r="F2" s="155" t="s">
        <v>59</v>
      </c>
      <c r="G2" s="155"/>
      <c r="H2" s="155"/>
      <c r="I2" s="155"/>
      <c r="J2" s="155"/>
      <c r="K2" s="155"/>
      <c r="L2" s="155"/>
      <c r="M2" s="155"/>
      <c r="N2" s="155"/>
      <c r="O2" s="155"/>
      <c r="P2" s="155" t="s">
        <v>166</v>
      </c>
      <c r="Q2" s="155"/>
    </row>
    <row r="3" spans="1:17" s="120" customFormat="1" ht="13.5" customHeight="1">
      <c r="A3" s="155"/>
      <c r="B3" s="155"/>
      <c r="C3" s="155"/>
      <c r="D3" s="155"/>
      <c r="E3" s="155"/>
      <c r="F3" s="155"/>
      <c r="G3" s="155"/>
      <c r="H3" s="154">
        <v>2012</v>
      </c>
      <c r="I3" s="154"/>
      <c r="J3" s="154">
        <v>2013</v>
      </c>
      <c r="K3" s="154"/>
      <c r="L3" s="154">
        <v>2014</v>
      </c>
      <c r="M3" s="154"/>
      <c r="N3" s="154">
        <v>2015</v>
      </c>
      <c r="O3" s="154"/>
      <c r="P3" s="155"/>
      <c r="Q3" s="155"/>
    </row>
    <row r="4" spans="1:17" s="120" customFormat="1" ht="13.5" customHeight="1">
      <c r="A4" s="155"/>
      <c r="B4" s="155"/>
      <c r="C4" s="155"/>
      <c r="D4" s="155"/>
      <c r="E4" s="155"/>
      <c r="F4" s="158" t="s">
        <v>60</v>
      </c>
      <c r="G4" s="121" t="s">
        <v>15</v>
      </c>
      <c r="H4" s="175" t="s">
        <v>60</v>
      </c>
      <c r="I4" s="122" t="s">
        <v>15</v>
      </c>
      <c r="J4" s="175" t="s">
        <v>60</v>
      </c>
      <c r="K4" s="122" t="s">
        <v>15</v>
      </c>
      <c r="L4" s="175" t="s">
        <v>60</v>
      </c>
      <c r="M4" s="122" t="s">
        <v>15</v>
      </c>
      <c r="N4" s="175" t="s">
        <v>60</v>
      </c>
      <c r="O4" s="122" t="s">
        <v>15</v>
      </c>
      <c r="P4" s="175" t="s">
        <v>60</v>
      </c>
      <c r="Q4" s="121" t="s">
        <v>15</v>
      </c>
    </row>
    <row r="5" spans="1:17" s="120" customFormat="1" ht="33.75" customHeight="1">
      <c r="A5" s="155"/>
      <c r="B5" s="155"/>
      <c r="C5" s="155"/>
      <c r="D5" s="155"/>
      <c r="E5" s="155"/>
      <c r="F5" s="159"/>
      <c r="G5" s="118" t="s">
        <v>63</v>
      </c>
      <c r="H5" s="153"/>
      <c r="I5" s="123" t="s">
        <v>63</v>
      </c>
      <c r="J5" s="153"/>
      <c r="K5" s="123" t="s">
        <v>63</v>
      </c>
      <c r="L5" s="153"/>
      <c r="M5" s="123" t="s">
        <v>63</v>
      </c>
      <c r="N5" s="153"/>
      <c r="O5" s="123" t="s">
        <v>63</v>
      </c>
      <c r="P5" s="153"/>
      <c r="Q5" s="123" t="s">
        <v>63</v>
      </c>
    </row>
    <row r="6" spans="1:17" s="130" customFormat="1" ht="36.75" customHeight="1">
      <c r="A6" s="125" t="s">
        <v>14</v>
      </c>
      <c r="B6" s="126"/>
      <c r="C6" s="126" t="s">
        <v>143</v>
      </c>
      <c r="D6" s="127" t="s">
        <v>142</v>
      </c>
      <c r="E6" s="128" t="s">
        <v>147</v>
      </c>
      <c r="F6" s="128">
        <v>299359</v>
      </c>
      <c r="G6" s="128">
        <v>254455</v>
      </c>
      <c r="H6" s="129">
        <v>178720</v>
      </c>
      <c r="I6" s="129">
        <v>151912</v>
      </c>
      <c r="J6" s="129">
        <v>0</v>
      </c>
      <c r="K6" s="129">
        <v>0</v>
      </c>
      <c r="L6" s="129">
        <v>0</v>
      </c>
      <c r="M6" s="129">
        <v>0</v>
      </c>
      <c r="N6" s="129"/>
      <c r="O6" s="129"/>
      <c r="P6" s="129">
        <v>0</v>
      </c>
      <c r="Q6" s="129">
        <v>0</v>
      </c>
    </row>
    <row r="7" spans="1:17" s="130" customFormat="1" ht="42" customHeight="1">
      <c r="A7" s="125" t="s">
        <v>144</v>
      </c>
      <c r="B7" s="126"/>
      <c r="C7" s="126" t="s">
        <v>145</v>
      </c>
      <c r="D7" s="127" t="s">
        <v>142</v>
      </c>
      <c r="E7" s="128" t="s">
        <v>147</v>
      </c>
      <c r="F7" s="128">
        <v>163985</v>
      </c>
      <c r="G7" s="128">
        <v>139387</v>
      </c>
      <c r="H7" s="129">
        <v>97770</v>
      </c>
      <c r="I7" s="129">
        <v>83105</v>
      </c>
      <c r="J7" s="129">
        <v>0</v>
      </c>
      <c r="K7" s="129">
        <v>0</v>
      </c>
      <c r="L7" s="129">
        <v>0</v>
      </c>
      <c r="M7" s="129">
        <v>0</v>
      </c>
      <c r="N7" s="129"/>
      <c r="O7" s="129"/>
      <c r="P7" s="129">
        <v>0</v>
      </c>
      <c r="Q7" s="129">
        <v>0</v>
      </c>
    </row>
    <row r="8" spans="1:17" s="130" customFormat="1" ht="51" customHeight="1">
      <c r="A8" s="125" t="s">
        <v>160</v>
      </c>
      <c r="B8" s="126"/>
      <c r="C8" s="126" t="s">
        <v>163</v>
      </c>
      <c r="D8" s="127" t="s">
        <v>142</v>
      </c>
      <c r="E8" s="128" t="s">
        <v>150</v>
      </c>
      <c r="F8" s="128">
        <v>198303</v>
      </c>
      <c r="G8" s="128">
        <v>168557</v>
      </c>
      <c r="H8" s="129">
        <v>66857</v>
      </c>
      <c r="I8" s="129">
        <v>56828</v>
      </c>
      <c r="J8" s="129">
        <v>35486</v>
      </c>
      <c r="K8" s="129">
        <v>30163</v>
      </c>
      <c r="L8" s="129">
        <v>0</v>
      </c>
      <c r="M8" s="129">
        <v>0</v>
      </c>
      <c r="N8" s="129"/>
      <c r="O8" s="129"/>
      <c r="P8" s="129">
        <v>0</v>
      </c>
      <c r="Q8" s="129">
        <v>0</v>
      </c>
    </row>
    <row r="9" spans="1:17" s="130" customFormat="1" ht="39.75" customHeight="1">
      <c r="A9" s="125" t="s">
        <v>161</v>
      </c>
      <c r="B9" s="126"/>
      <c r="C9" s="126" t="s">
        <v>164</v>
      </c>
      <c r="D9" s="127" t="s">
        <v>165</v>
      </c>
      <c r="E9" s="128" t="s">
        <v>150</v>
      </c>
      <c r="F9" s="128">
        <v>80572</v>
      </c>
      <c r="G9" s="128">
        <v>80572</v>
      </c>
      <c r="H9" s="129">
        <v>51800</v>
      </c>
      <c r="I9" s="129">
        <v>51800</v>
      </c>
      <c r="J9" s="129">
        <v>4800</v>
      </c>
      <c r="K9" s="129">
        <v>4800</v>
      </c>
      <c r="L9" s="129"/>
      <c r="M9" s="129"/>
      <c r="N9" s="129"/>
      <c r="O9" s="129"/>
      <c r="P9" s="129">
        <v>0</v>
      </c>
      <c r="Q9" s="129">
        <v>0</v>
      </c>
    </row>
    <row r="10" spans="1:17" s="82" customFormat="1" ht="13.5" customHeight="1">
      <c r="A10" s="157" t="s">
        <v>65</v>
      </c>
      <c r="B10" s="157"/>
      <c r="C10" s="157"/>
      <c r="D10" s="79"/>
      <c r="E10" s="79"/>
      <c r="F10" s="79">
        <f aca="true" t="shared" si="0" ref="F10:K10">SUM(F6:F9)</f>
        <v>742219</v>
      </c>
      <c r="G10" s="79">
        <f t="shared" si="0"/>
        <v>642971</v>
      </c>
      <c r="H10" s="79">
        <f t="shared" si="0"/>
        <v>395147</v>
      </c>
      <c r="I10" s="79">
        <f t="shared" si="0"/>
        <v>343645</v>
      </c>
      <c r="J10" s="79">
        <f t="shared" si="0"/>
        <v>40286</v>
      </c>
      <c r="K10" s="79">
        <f t="shared" si="0"/>
        <v>34963</v>
      </c>
      <c r="L10" s="79">
        <f>SUM(L6:L8)</f>
        <v>0</v>
      </c>
      <c r="M10" s="79">
        <f>SUM(M6:M8)</f>
        <v>0</v>
      </c>
      <c r="N10" s="79">
        <f>SUM(N6:N7)</f>
        <v>0</v>
      </c>
      <c r="O10" s="79">
        <f>SUM(O6:O7)</f>
        <v>0</v>
      </c>
      <c r="P10" s="79">
        <f>SUM(P6:P9)</f>
        <v>0</v>
      </c>
      <c r="Q10" s="79">
        <f>SUM(Q6:Q9)</f>
        <v>0</v>
      </c>
    </row>
  </sheetData>
  <sheetProtection/>
  <mergeCells count="19">
    <mergeCell ref="A1:G1"/>
    <mergeCell ref="J3:K3"/>
    <mergeCell ref="L4:L5"/>
    <mergeCell ref="A10:C10"/>
    <mergeCell ref="F2:G3"/>
    <mergeCell ref="F4:F5"/>
    <mergeCell ref="A2:A5"/>
    <mergeCell ref="B2:C5"/>
    <mergeCell ref="D2:D5"/>
    <mergeCell ref="E2:E5"/>
    <mergeCell ref="P4:P5"/>
    <mergeCell ref="L3:M3"/>
    <mergeCell ref="N3:O3"/>
    <mergeCell ref="H4:H5"/>
    <mergeCell ref="J4:J5"/>
    <mergeCell ref="N4:N5"/>
    <mergeCell ref="P2:Q3"/>
    <mergeCell ref="H2:O2"/>
    <mergeCell ref="H3:I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workbookViewId="0" topLeftCell="A1">
      <selection activeCell="E16" sqref="E16"/>
    </sheetView>
  </sheetViews>
  <sheetFormatPr defaultColWidth="8.796875" defaultRowHeight="14.25"/>
  <cols>
    <col min="1" max="1" width="3.5" style="3" customWidth="1"/>
    <col min="2" max="2" width="5.3984375" style="3" customWidth="1"/>
    <col min="3" max="3" width="27" style="3" customWidth="1"/>
    <col min="4" max="4" width="8.69921875" style="4" hidden="1" customWidth="1"/>
    <col min="5" max="8" width="8.69921875" style="4" customWidth="1"/>
    <col min="9" max="16384" width="9" style="3" customWidth="1"/>
  </cols>
  <sheetData>
    <row r="1" spans="1:8" s="9" customFormat="1" ht="28.5" customHeight="1">
      <c r="A1" s="161" t="s">
        <v>176</v>
      </c>
      <c r="B1" s="161"/>
      <c r="C1" s="161"/>
      <c r="D1" s="161"/>
      <c r="E1" s="161"/>
      <c r="F1" s="161"/>
      <c r="G1" s="161"/>
      <c r="H1" s="161"/>
    </row>
    <row r="2" spans="1:8" s="2" customFormat="1" ht="13.5" customHeight="1">
      <c r="A2" s="1" t="s">
        <v>0</v>
      </c>
      <c r="B2" s="167" t="s">
        <v>2</v>
      </c>
      <c r="C2" s="167"/>
      <c r="D2" s="1">
        <v>2011</v>
      </c>
      <c r="E2" s="1">
        <f>D2+1</f>
        <v>2012</v>
      </c>
      <c r="F2" s="1">
        <f>E2+1</f>
        <v>2013</v>
      </c>
      <c r="G2" s="1">
        <f>F2+1</f>
        <v>2014</v>
      </c>
      <c r="H2" s="1">
        <v>2015</v>
      </c>
    </row>
    <row r="3" spans="1:8" s="7" customFormat="1" ht="13.5" customHeight="1">
      <c r="A3" s="13" t="s">
        <v>3</v>
      </c>
      <c r="B3" s="162" t="s">
        <v>47</v>
      </c>
      <c r="C3" s="162"/>
      <c r="D3" s="8">
        <v>9250256</v>
      </c>
      <c r="E3" s="8">
        <v>6533356</v>
      </c>
      <c r="F3" s="8">
        <v>0</v>
      </c>
      <c r="G3" s="8">
        <v>0</v>
      </c>
      <c r="H3" s="8">
        <v>0</v>
      </c>
    </row>
    <row r="4" spans="1:8" s="7" customFormat="1" ht="13.5" customHeight="1">
      <c r="A4" s="23" t="s">
        <v>16</v>
      </c>
      <c r="B4" s="162" t="s">
        <v>48</v>
      </c>
      <c r="C4" s="162"/>
      <c r="D4" s="8">
        <v>2501672</v>
      </c>
      <c r="E4" s="8">
        <v>5758710</v>
      </c>
      <c r="F4" s="8">
        <v>5405085</v>
      </c>
      <c r="G4" s="8">
        <v>400004</v>
      </c>
      <c r="H4" s="8">
        <v>1377478</v>
      </c>
    </row>
    <row r="5" spans="1:8" s="7" customFormat="1" ht="13.5" customHeight="1">
      <c r="A5" s="13" t="s">
        <v>23</v>
      </c>
      <c r="B5" s="160" t="s">
        <v>49</v>
      </c>
      <c r="C5" s="176"/>
      <c r="D5" s="8"/>
      <c r="E5" s="8"/>
      <c r="F5" s="8"/>
      <c r="G5" s="8"/>
      <c r="H5" s="8"/>
    </row>
    <row r="6" spans="1:8" s="12" customFormat="1" ht="13.5" customHeight="1">
      <c r="A6" s="10" t="s">
        <v>5</v>
      </c>
      <c r="B6" s="163" t="s">
        <v>50</v>
      </c>
      <c r="C6" s="164"/>
      <c r="D6" s="11">
        <v>18939997</v>
      </c>
      <c r="E6" s="11">
        <v>22375744</v>
      </c>
      <c r="F6" s="11">
        <v>23150388</v>
      </c>
      <c r="G6" s="11">
        <v>18546252</v>
      </c>
      <c r="H6" s="11">
        <v>18146248</v>
      </c>
    </row>
    <row r="7" spans="1:8" s="12" customFormat="1" ht="13.5" customHeight="1">
      <c r="A7" s="10" t="s">
        <v>6</v>
      </c>
      <c r="B7" s="163" t="s">
        <v>51</v>
      </c>
      <c r="C7" s="164"/>
      <c r="D7" s="11">
        <v>24321109</v>
      </c>
      <c r="E7" s="11">
        <v>23150388</v>
      </c>
      <c r="F7" s="11">
        <v>18546252</v>
      </c>
      <c r="G7" s="11">
        <v>18146248</v>
      </c>
      <c r="H7" s="11">
        <v>16768770</v>
      </c>
    </row>
    <row r="8" spans="1:8" s="7" customFormat="1" ht="13.5" customHeight="1">
      <c r="A8" s="13" t="s">
        <v>27</v>
      </c>
      <c r="B8" s="162" t="s">
        <v>127</v>
      </c>
      <c r="C8" s="162"/>
      <c r="D8" s="8"/>
      <c r="E8" s="8"/>
      <c r="F8" s="8"/>
      <c r="G8" s="8"/>
      <c r="H8" s="8"/>
    </row>
    <row r="9" spans="1:8" s="54" customFormat="1" ht="27" customHeight="1">
      <c r="A9" s="52" t="s">
        <v>128</v>
      </c>
      <c r="B9" s="177" t="s">
        <v>129</v>
      </c>
      <c r="C9" s="178"/>
      <c r="D9" s="53"/>
      <c r="E9" s="53"/>
      <c r="F9" s="53"/>
      <c r="G9" s="53"/>
      <c r="H9" s="53"/>
    </row>
    <row r="10" spans="1:8" s="12" customFormat="1" ht="13.5" customHeight="1">
      <c r="A10" s="10"/>
      <c r="B10" s="45" t="s">
        <v>134</v>
      </c>
      <c r="C10" s="55" t="s">
        <v>137</v>
      </c>
      <c r="D10" s="56">
        <f>D7/Prognoza_8!G3</f>
        <v>0.4980081299805837</v>
      </c>
      <c r="E10" s="56">
        <f>E7/Prognoza_8!H3</f>
        <v>0.4489739130164956</v>
      </c>
      <c r="F10" s="56">
        <f>F7/Prognoza_8!I3</f>
        <v>0.42227488177556866</v>
      </c>
      <c r="G10" s="56">
        <f>G7/Prognoza_8!J3</f>
        <v>0.4737923759791123</v>
      </c>
      <c r="H10" s="56">
        <f>H7/Prognoza_8!K3</f>
        <v>0.4341390461143854</v>
      </c>
    </row>
    <row r="11" spans="1:8" s="12" customFormat="1" ht="13.5" customHeight="1">
      <c r="A11" s="10"/>
      <c r="B11" s="45" t="s">
        <v>135</v>
      </c>
      <c r="C11" s="55" t="s">
        <v>136</v>
      </c>
      <c r="D11" s="56">
        <f>D13</f>
        <v>0.07318403585691609</v>
      </c>
      <c r="E11" s="56">
        <f>E13</f>
        <v>0.13628272897091862</v>
      </c>
      <c r="F11" s="56">
        <f>F13</f>
        <v>0.1300677306410112</v>
      </c>
      <c r="G11" s="56">
        <f>G13</f>
        <v>0.03442360313315927</v>
      </c>
      <c r="H11" s="56">
        <f>H13</f>
        <v>0.057239567885790224</v>
      </c>
    </row>
    <row r="12" spans="1:8" s="54" customFormat="1" ht="37.5" customHeight="1">
      <c r="A12" s="52" t="s">
        <v>130</v>
      </c>
      <c r="B12" s="177" t="s">
        <v>131</v>
      </c>
      <c r="C12" s="178"/>
      <c r="D12" s="57">
        <f>Prognoza_8!G45</f>
        <v>0.041488441424317936</v>
      </c>
      <c r="E12" s="57">
        <f>Prognoza_8!H45</f>
        <v>0.005620420262160103</v>
      </c>
      <c r="F12" s="57">
        <f>Prognoza_8!I45</f>
        <v>0.005437845672893925</v>
      </c>
      <c r="G12" s="57">
        <f>Prognoza_8!J45</f>
        <v>0.03595179555904076</v>
      </c>
      <c r="H12" s="57">
        <f>Prognoza_8!K45</f>
        <v>0.05928649712993863</v>
      </c>
    </row>
    <row r="13" spans="1:8" s="54" customFormat="1" ht="27" customHeight="1">
      <c r="A13" s="52" t="s">
        <v>132</v>
      </c>
      <c r="B13" s="177" t="s">
        <v>133</v>
      </c>
      <c r="C13" s="178"/>
      <c r="D13" s="57">
        <f>Prognoza_8!G47</f>
        <v>0.07318403585691609</v>
      </c>
      <c r="E13" s="57">
        <f>Prognoza_8!H47</f>
        <v>0.13628272897091862</v>
      </c>
      <c r="F13" s="57">
        <f>Prognoza_8!I47</f>
        <v>0.1300677306410112</v>
      </c>
      <c r="G13" s="57">
        <f>Prognoza_8!J47</f>
        <v>0.03442360313315927</v>
      </c>
      <c r="H13" s="57">
        <f>Prognoza_8!K47</f>
        <v>0.057239567885790224</v>
      </c>
    </row>
    <row r="14" spans="1:8" s="7" customFormat="1" ht="13.5" customHeight="1">
      <c r="A14" s="13" t="s">
        <v>36</v>
      </c>
      <c r="B14" s="162" t="s">
        <v>52</v>
      </c>
      <c r="C14" s="162"/>
      <c r="D14" s="8"/>
      <c r="E14" s="8"/>
      <c r="F14" s="8"/>
      <c r="G14" s="8"/>
      <c r="H14" s="8"/>
    </row>
    <row r="15" spans="1:8" s="17" customFormat="1" ht="13.5" customHeight="1">
      <c r="A15" s="14"/>
      <c r="B15" s="172" t="s">
        <v>15</v>
      </c>
      <c r="C15" s="15" t="s">
        <v>53</v>
      </c>
      <c r="D15" s="16">
        <v>2501672</v>
      </c>
      <c r="E15" s="16">
        <v>2177415</v>
      </c>
      <c r="F15" s="16">
        <v>5405085</v>
      </c>
      <c r="G15" s="16">
        <v>400004</v>
      </c>
      <c r="H15" s="16">
        <v>1377478</v>
      </c>
    </row>
    <row r="16" spans="1:8" s="17" customFormat="1" ht="13.5" customHeight="1">
      <c r="A16" s="18"/>
      <c r="B16" s="173"/>
      <c r="C16" s="15" t="s">
        <v>54</v>
      </c>
      <c r="D16" s="16"/>
      <c r="E16" s="16"/>
      <c r="F16" s="16"/>
      <c r="G16" s="16"/>
      <c r="H16" s="16"/>
    </row>
    <row r="17" spans="1:8" s="17" customFormat="1" ht="13.5" customHeight="1">
      <c r="A17" s="18"/>
      <c r="B17" s="173"/>
      <c r="C17" s="15" t="s">
        <v>46</v>
      </c>
      <c r="D17" s="16"/>
      <c r="E17" s="16"/>
      <c r="F17" s="16"/>
      <c r="G17" s="16"/>
      <c r="H17" s="16"/>
    </row>
    <row r="18" spans="1:8" s="17" customFormat="1" ht="13.5" customHeight="1">
      <c r="A18" s="18"/>
      <c r="B18" s="173"/>
      <c r="C18" s="15" t="s">
        <v>43</v>
      </c>
      <c r="D18" s="16"/>
      <c r="E18" s="16"/>
      <c r="F18" s="16"/>
      <c r="G18" s="16"/>
      <c r="H18" s="16"/>
    </row>
    <row r="19" spans="1:8" s="17" customFormat="1" ht="13.5" customHeight="1">
      <c r="A19" s="18"/>
      <c r="B19" s="173"/>
      <c r="C19" s="15" t="s">
        <v>55</v>
      </c>
      <c r="D19" s="16"/>
      <c r="E19" s="16">
        <v>3581295</v>
      </c>
      <c r="F19" s="16"/>
      <c r="G19" s="16"/>
      <c r="H19" s="16"/>
    </row>
    <row r="20" spans="1:8" s="17" customFormat="1" ht="13.5" customHeight="1">
      <c r="A20" s="18"/>
      <c r="B20" s="173"/>
      <c r="C20" s="15" t="s">
        <v>56</v>
      </c>
      <c r="D20" s="16"/>
      <c r="E20" s="16"/>
      <c r="F20" s="16"/>
      <c r="G20" s="16"/>
      <c r="H20" s="16"/>
    </row>
    <row r="21" spans="1:8" s="20" customFormat="1" ht="13.5" customHeight="1">
      <c r="A21" s="19"/>
      <c r="B21" s="174"/>
      <c r="C21" s="15" t="s">
        <v>41</v>
      </c>
      <c r="D21" s="16"/>
      <c r="E21" s="16"/>
      <c r="F21" s="16"/>
      <c r="G21" s="16"/>
      <c r="H21" s="16"/>
    </row>
  </sheetData>
  <sheetProtection/>
  <mergeCells count="13">
    <mergeCell ref="A1:H1"/>
    <mergeCell ref="B2:C2"/>
    <mergeCell ref="B3:C3"/>
    <mergeCell ref="B4:C4"/>
    <mergeCell ref="B15:B21"/>
    <mergeCell ref="B5:C5"/>
    <mergeCell ref="B14:C14"/>
    <mergeCell ref="B6:C6"/>
    <mergeCell ref="B7:C7"/>
    <mergeCell ref="B8:C8"/>
    <mergeCell ref="B9:C9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Q13"/>
  <sheetViews>
    <sheetView zoomScale="75" zoomScaleNormal="75" workbookViewId="0" topLeftCell="A1">
      <selection activeCell="C12" sqref="C12"/>
    </sheetView>
  </sheetViews>
  <sheetFormatPr defaultColWidth="8.796875" defaultRowHeight="14.25"/>
  <cols>
    <col min="1" max="1" width="3.19921875" style="151" customWidth="1"/>
    <col min="2" max="2" width="0.1015625" style="151" customWidth="1"/>
    <col min="3" max="3" width="32.69921875" style="151" customWidth="1"/>
    <col min="4" max="4" width="10.5" style="152" customWidth="1"/>
    <col min="5" max="5" width="10.59765625" style="152" customWidth="1"/>
    <col min="6" max="6" width="13" style="152" customWidth="1"/>
    <col min="7" max="7" width="13.69921875" style="152" customWidth="1"/>
    <col min="8" max="8" width="12.69921875" style="151" customWidth="1"/>
    <col min="9" max="9" width="13.09765625" style="151" customWidth="1"/>
    <col min="10" max="10" width="12.5" style="151" customWidth="1"/>
    <col min="11" max="11" width="12.3984375" style="151" customWidth="1"/>
    <col min="12" max="15" width="8.09765625" style="151" customWidth="1"/>
    <col min="16" max="16" width="12.8984375" style="151" customWidth="1"/>
    <col min="17" max="17" width="12.3984375" style="151" customWidth="1"/>
    <col min="18" max="16384" width="9" style="151" customWidth="1"/>
  </cols>
  <sheetData>
    <row r="1" spans="1:7" s="9" customFormat="1" ht="40.5" customHeight="1">
      <c r="A1" s="187" t="s">
        <v>171</v>
      </c>
      <c r="B1" s="187"/>
      <c r="C1" s="187"/>
      <c r="D1" s="187"/>
      <c r="E1" s="187"/>
      <c r="F1" s="187"/>
      <c r="G1" s="187"/>
    </row>
    <row r="2" spans="1:17" s="133" customFormat="1" ht="14.25">
      <c r="A2" s="183" t="s">
        <v>0</v>
      </c>
      <c r="B2" s="183" t="s">
        <v>57</v>
      </c>
      <c r="C2" s="183"/>
      <c r="D2" s="183" t="s">
        <v>140</v>
      </c>
      <c r="E2" s="183" t="s">
        <v>58</v>
      </c>
      <c r="F2" s="183" t="s">
        <v>59</v>
      </c>
      <c r="G2" s="183"/>
      <c r="H2" s="183"/>
      <c r="I2" s="183"/>
      <c r="J2" s="183"/>
      <c r="K2" s="183"/>
      <c r="L2" s="183"/>
      <c r="M2" s="183"/>
      <c r="N2" s="183"/>
      <c r="O2" s="183"/>
      <c r="P2" s="183" t="s">
        <v>61</v>
      </c>
      <c r="Q2" s="183"/>
    </row>
    <row r="3" spans="1:17" s="134" customFormat="1" ht="13.5" customHeight="1">
      <c r="A3" s="183"/>
      <c r="B3" s="183"/>
      <c r="C3" s="183"/>
      <c r="D3" s="183"/>
      <c r="E3" s="183"/>
      <c r="F3" s="183"/>
      <c r="G3" s="183"/>
      <c r="H3" s="186">
        <v>2012</v>
      </c>
      <c r="I3" s="186"/>
      <c r="J3" s="186">
        <v>2013</v>
      </c>
      <c r="K3" s="186"/>
      <c r="L3" s="186">
        <v>2014</v>
      </c>
      <c r="M3" s="186"/>
      <c r="N3" s="186">
        <v>2015</v>
      </c>
      <c r="O3" s="186"/>
      <c r="P3" s="183"/>
      <c r="Q3" s="183"/>
    </row>
    <row r="4" spans="1:17" s="134" customFormat="1" ht="13.5" customHeight="1">
      <c r="A4" s="183"/>
      <c r="B4" s="183"/>
      <c r="C4" s="183"/>
      <c r="D4" s="183"/>
      <c r="E4" s="183"/>
      <c r="F4" s="184" t="s">
        <v>60</v>
      </c>
      <c r="G4" s="135" t="s">
        <v>15</v>
      </c>
      <c r="H4" s="180" t="s">
        <v>60</v>
      </c>
      <c r="I4" s="136" t="s">
        <v>15</v>
      </c>
      <c r="J4" s="180" t="s">
        <v>60</v>
      </c>
      <c r="K4" s="136" t="s">
        <v>15</v>
      </c>
      <c r="L4" s="180" t="s">
        <v>60</v>
      </c>
      <c r="M4" s="136" t="s">
        <v>15</v>
      </c>
      <c r="N4" s="180" t="s">
        <v>60</v>
      </c>
      <c r="O4" s="136" t="s">
        <v>15</v>
      </c>
      <c r="P4" s="180" t="s">
        <v>60</v>
      </c>
      <c r="Q4" s="135" t="s">
        <v>15</v>
      </c>
    </row>
    <row r="5" spans="1:17" s="134" customFormat="1" ht="13.5" customHeight="1">
      <c r="A5" s="183"/>
      <c r="B5" s="183"/>
      <c r="C5" s="183"/>
      <c r="D5" s="183"/>
      <c r="E5" s="183"/>
      <c r="F5" s="185"/>
      <c r="G5" s="132" t="s">
        <v>63</v>
      </c>
      <c r="H5" s="181"/>
      <c r="I5" s="137" t="s">
        <v>63</v>
      </c>
      <c r="J5" s="181"/>
      <c r="K5" s="137" t="s">
        <v>63</v>
      </c>
      <c r="L5" s="181"/>
      <c r="M5" s="137" t="s">
        <v>63</v>
      </c>
      <c r="N5" s="181"/>
      <c r="O5" s="137" t="s">
        <v>63</v>
      </c>
      <c r="P5" s="181"/>
      <c r="Q5" s="137" t="s">
        <v>63</v>
      </c>
    </row>
    <row r="6" spans="1:17" s="142" customFormat="1" ht="41.25" customHeight="1">
      <c r="A6" s="138" t="s">
        <v>5</v>
      </c>
      <c r="B6" s="182" t="s">
        <v>155</v>
      </c>
      <c r="C6" s="182"/>
      <c r="D6" s="140" t="s">
        <v>142</v>
      </c>
      <c r="E6" s="140" t="s">
        <v>146</v>
      </c>
      <c r="F6" s="141">
        <v>20757262</v>
      </c>
      <c r="G6" s="141">
        <v>16042380</v>
      </c>
      <c r="H6" s="141">
        <v>10022832</v>
      </c>
      <c r="I6" s="141">
        <v>7652624</v>
      </c>
      <c r="J6" s="141">
        <v>0</v>
      </c>
      <c r="K6" s="141">
        <v>0</v>
      </c>
      <c r="L6" s="141">
        <v>0</v>
      </c>
      <c r="M6" s="141">
        <v>0</v>
      </c>
      <c r="N6" s="141">
        <v>0</v>
      </c>
      <c r="O6" s="141">
        <v>0</v>
      </c>
      <c r="P6" s="141">
        <v>800000</v>
      </c>
      <c r="Q6" s="141">
        <v>0</v>
      </c>
    </row>
    <row r="7" spans="1:17" s="142" customFormat="1" ht="46.5" customHeight="1">
      <c r="A7" s="138" t="s">
        <v>6</v>
      </c>
      <c r="B7" s="139"/>
      <c r="C7" s="139" t="s">
        <v>177</v>
      </c>
      <c r="D7" s="140" t="s">
        <v>142</v>
      </c>
      <c r="E7" s="140" t="s">
        <v>162</v>
      </c>
      <c r="F7" s="141">
        <v>2199913</v>
      </c>
      <c r="G7" s="141">
        <v>1869925</v>
      </c>
      <c r="H7" s="141">
        <v>0</v>
      </c>
      <c r="I7" s="141">
        <v>0</v>
      </c>
      <c r="J7" s="141">
        <v>2112973</v>
      </c>
      <c r="K7" s="141">
        <v>1796026</v>
      </c>
      <c r="L7" s="141">
        <v>0</v>
      </c>
      <c r="M7" s="141">
        <v>0</v>
      </c>
      <c r="N7" s="141">
        <v>0</v>
      </c>
      <c r="O7" s="141">
        <v>0</v>
      </c>
      <c r="P7" s="141">
        <v>2125273</v>
      </c>
      <c r="Q7" s="141">
        <v>1806481</v>
      </c>
    </row>
    <row r="8" spans="1:17" s="142" customFormat="1" ht="66.75" customHeight="1">
      <c r="A8" s="138" t="s">
        <v>14</v>
      </c>
      <c r="B8" s="139"/>
      <c r="C8" s="139" t="s">
        <v>152</v>
      </c>
      <c r="D8" s="140" t="s">
        <v>142</v>
      </c>
      <c r="E8" s="140" t="s">
        <v>148</v>
      </c>
      <c r="F8" s="141">
        <v>2974829</v>
      </c>
      <c r="G8" s="141">
        <v>1633680</v>
      </c>
      <c r="H8" s="141">
        <v>1488746</v>
      </c>
      <c r="I8" s="141">
        <v>790189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</row>
    <row r="9" spans="1:17" s="142" customFormat="1" ht="78" customHeight="1">
      <c r="A9" s="138" t="s">
        <v>144</v>
      </c>
      <c r="B9" s="139"/>
      <c r="C9" s="139" t="s">
        <v>153</v>
      </c>
      <c r="D9" s="140" t="s">
        <v>142</v>
      </c>
      <c r="E9" s="140" t="s">
        <v>162</v>
      </c>
      <c r="F9" s="141">
        <v>7206299</v>
      </c>
      <c r="G9" s="141">
        <v>5099527</v>
      </c>
      <c r="H9" s="141">
        <v>3667532</v>
      </c>
      <c r="I9" s="141">
        <v>2690041</v>
      </c>
      <c r="J9" s="141">
        <v>3399655</v>
      </c>
      <c r="K9" s="141">
        <v>2409486</v>
      </c>
      <c r="L9" s="141">
        <v>0</v>
      </c>
      <c r="M9" s="141">
        <v>0</v>
      </c>
      <c r="N9" s="141">
        <v>0</v>
      </c>
      <c r="O9" s="141">
        <v>0</v>
      </c>
      <c r="P9" s="141">
        <v>7155822</v>
      </c>
      <c r="Q9" s="141">
        <v>6082449</v>
      </c>
    </row>
    <row r="10" spans="1:17" s="142" customFormat="1" ht="51" customHeight="1">
      <c r="A10" s="138" t="s">
        <v>154</v>
      </c>
      <c r="B10" s="139"/>
      <c r="C10" s="139" t="s">
        <v>156</v>
      </c>
      <c r="D10" s="140" t="s">
        <v>142</v>
      </c>
      <c r="E10" s="140" t="s">
        <v>146</v>
      </c>
      <c r="F10" s="141">
        <v>1348570</v>
      </c>
      <c r="G10" s="141">
        <v>1018233</v>
      </c>
      <c r="H10" s="141">
        <v>1116028</v>
      </c>
      <c r="I10" s="141">
        <v>841399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1320552</v>
      </c>
      <c r="Q10" s="141">
        <v>996419</v>
      </c>
    </row>
    <row r="11" spans="1:17" s="147" customFormat="1" ht="51" customHeight="1">
      <c r="A11" s="143" t="s">
        <v>178</v>
      </c>
      <c r="B11" s="144"/>
      <c r="C11" s="144" t="s">
        <v>169</v>
      </c>
      <c r="D11" s="145" t="s">
        <v>142</v>
      </c>
      <c r="E11" s="145">
        <v>2012</v>
      </c>
      <c r="F11" s="146">
        <v>600871</v>
      </c>
      <c r="G11" s="146">
        <v>369387</v>
      </c>
      <c r="H11" s="146">
        <v>589891</v>
      </c>
      <c r="I11" s="146">
        <v>369387</v>
      </c>
      <c r="J11" s="146"/>
      <c r="K11" s="146"/>
      <c r="L11" s="146"/>
      <c r="M11" s="146"/>
      <c r="N11" s="146"/>
      <c r="O11" s="146"/>
      <c r="P11" s="146">
        <v>369387</v>
      </c>
      <c r="Q11" s="146">
        <v>225235</v>
      </c>
    </row>
    <row r="12" spans="1:17" s="147" customFormat="1" ht="30.75" customHeight="1">
      <c r="A12" s="143" t="s">
        <v>160</v>
      </c>
      <c r="B12" s="144" t="s">
        <v>170</v>
      </c>
      <c r="C12" s="144" t="s">
        <v>170</v>
      </c>
      <c r="D12" s="145" t="s">
        <v>142</v>
      </c>
      <c r="E12" s="145">
        <v>2012</v>
      </c>
      <c r="F12" s="146">
        <v>46245</v>
      </c>
      <c r="G12" s="146">
        <v>25000</v>
      </c>
      <c r="H12" s="146">
        <v>46245</v>
      </c>
      <c r="I12" s="146">
        <v>25000</v>
      </c>
      <c r="J12" s="146"/>
      <c r="K12" s="146"/>
      <c r="L12" s="146"/>
      <c r="M12" s="146"/>
      <c r="N12" s="146"/>
      <c r="O12" s="146"/>
      <c r="P12" s="146">
        <v>46245</v>
      </c>
      <c r="Q12" s="146"/>
    </row>
    <row r="13" spans="1:17" s="150" customFormat="1" ht="13.5" customHeight="1">
      <c r="A13" s="179" t="s">
        <v>65</v>
      </c>
      <c r="B13" s="179"/>
      <c r="C13" s="179"/>
      <c r="D13" s="148"/>
      <c r="E13" s="148"/>
      <c r="F13" s="149">
        <f>SUM(F6:F12)</f>
        <v>35133989</v>
      </c>
      <c r="G13" s="149">
        <f>SUM(G6:G12)</f>
        <v>26058132</v>
      </c>
      <c r="H13" s="149">
        <f>SUM(H6:H12)</f>
        <v>16931274</v>
      </c>
      <c r="I13" s="149">
        <f>SUM(I6:I12)</f>
        <v>12368640</v>
      </c>
      <c r="J13" s="149">
        <f>SUM(J6:J11)</f>
        <v>5512628</v>
      </c>
      <c r="K13" s="149">
        <f>SUM(K6:K11)</f>
        <v>4205512</v>
      </c>
      <c r="L13" s="149">
        <f>SUM(L6:L11)</f>
        <v>0</v>
      </c>
      <c r="M13" s="149">
        <f>SUM(M6:M11)</f>
        <v>0</v>
      </c>
      <c r="N13" s="149">
        <f>SUM(N6:N11)</f>
        <v>0</v>
      </c>
      <c r="O13" s="149">
        <f>SUM(O6:O11)</f>
        <v>0</v>
      </c>
      <c r="P13" s="149">
        <f>SUM(P6:P12)</f>
        <v>11817279</v>
      </c>
      <c r="Q13" s="149">
        <f>SUM(Q6:Q11)</f>
        <v>9110584</v>
      </c>
    </row>
  </sheetData>
  <sheetProtection/>
  <mergeCells count="20">
    <mergeCell ref="A1:G1"/>
    <mergeCell ref="A2:A5"/>
    <mergeCell ref="B2:C5"/>
    <mergeCell ref="D2:D5"/>
    <mergeCell ref="E2:E5"/>
    <mergeCell ref="F2:G3"/>
    <mergeCell ref="H2:O2"/>
    <mergeCell ref="F4:F5"/>
    <mergeCell ref="P2:Q3"/>
    <mergeCell ref="H3:I3"/>
    <mergeCell ref="J3:K3"/>
    <mergeCell ref="L3:M3"/>
    <mergeCell ref="N3:O3"/>
    <mergeCell ref="A13:C13"/>
    <mergeCell ref="N4:N5"/>
    <mergeCell ref="P4:P5"/>
    <mergeCell ref="B6:C6"/>
    <mergeCell ref="H4:H5"/>
    <mergeCell ref="J4:J5"/>
    <mergeCell ref="L4:L5"/>
  </mergeCells>
  <printOptions/>
  <pageMargins left="0.9055118110236221" right="0.9055118110236221" top="0.7480314960629921" bottom="0" header="0.31496062992125984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K13"/>
  <sheetViews>
    <sheetView workbookViewId="0" topLeftCell="A1">
      <selection activeCell="D17" sqref="D17"/>
    </sheetView>
  </sheetViews>
  <sheetFormatPr defaultColWidth="8.796875" defaultRowHeight="14.25"/>
  <cols>
    <col min="1" max="1" width="3.19921875" style="21" customWidth="1"/>
    <col min="2" max="2" width="5.3984375" style="21" hidden="1" customWidth="1"/>
    <col min="3" max="3" width="24.3984375" style="21" customWidth="1"/>
    <col min="4" max="4" width="11.5" style="22" customWidth="1"/>
    <col min="5" max="5" width="8.69921875" style="22" customWidth="1"/>
    <col min="6" max="6" width="8.09765625" style="22" customWidth="1"/>
    <col min="7" max="11" width="8.09765625" style="21" customWidth="1"/>
    <col min="12" max="16384" width="9" style="21" customWidth="1"/>
  </cols>
  <sheetData>
    <row r="1" spans="1:9" s="9" customFormat="1" ht="28.5" customHeight="1">
      <c r="A1" s="190" t="s">
        <v>141</v>
      </c>
      <c r="B1" s="190"/>
      <c r="C1" s="190"/>
      <c r="D1" s="190"/>
      <c r="E1" s="190"/>
      <c r="F1" s="190"/>
      <c r="G1" s="190"/>
      <c r="H1" s="190"/>
      <c r="I1" s="190"/>
    </row>
    <row r="2" spans="1:11" s="46" customFormat="1" ht="12.75" customHeight="1">
      <c r="A2" s="188" t="s">
        <v>0</v>
      </c>
      <c r="B2" s="188" t="s">
        <v>57</v>
      </c>
      <c r="C2" s="188"/>
      <c r="D2" s="188" t="s">
        <v>140</v>
      </c>
      <c r="E2" s="188" t="s">
        <v>58</v>
      </c>
      <c r="F2" s="191" t="s">
        <v>59</v>
      </c>
      <c r="G2" s="188"/>
      <c r="H2" s="188"/>
      <c r="I2" s="188"/>
      <c r="J2" s="188"/>
      <c r="K2" s="188" t="s">
        <v>61</v>
      </c>
    </row>
    <row r="3" spans="1:11" s="47" customFormat="1" ht="13.5" customHeight="1">
      <c r="A3" s="188"/>
      <c r="B3" s="188"/>
      <c r="C3" s="188"/>
      <c r="D3" s="188"/>
      <c r="E3" s="188"/>
      <c r="F3" s="192"/>
      <c r="G3" s="51">
        <v>2012</v>
      </c>
      <c r="H3" s="51">
        <v>2013</v>
      </c>
      <c r="I3" s="51">
        <v>2014</v>
      </c>
      <c r="J3" s="51" t="s">
        <v>1</v>
      </c>
      <c r="K3" s="188"/>
    </row>
    <row r="4" spans="1:11" s="49" customFormat="1" ht="27.75" customHeight="1">
      <c r="A4" s="58" t="s">
        <v>6</v>
      </c>
      <c r="B4" s="59"/>
      <c r="C4" s="59" t="s">
        <v>149</v>
      </c>
      <c r="D4" s="60" t="s">
        <v>142</v>
      </c>
      <c r="E4" s="60" t="s">
        <v>150</v>
      </c>
      <c r="F4" s="60">
        <v>263520</v>
      </c>
      <c r="G4" s="64">
        <v>87840</v>
      </c>
      <c r="H4" s="64">
        <v>87840</v>
      </c>
      <c r="I4" s="64"/>
      <c r="J4" s="64"/>
      <c r="K4" s="64">
        <v>0</v>
      </c>
    </row>
    <row r="5" spans="1:11" s="49" customFormat="1" ht="26.25" customHeight="1">
      <c r="A5" s="58" t="s">
        <v>6</v>
      </c>
      <c r="B5" s="59"/>
      <c r="C5" s="59" t="s">
        <v>179</v>
      </c>
      <c r="D5" s="60" t="s">
        <v>151</v>
      </c>
      <c r="E5" s="60">
        <v>20102013</v>
      </c>
      <c r="F5" s="60">
        <v>131760</v>
      </c>
      <c r="G5" s="64">
        <v>43920</v>
      </c>
      <c r="H5" s="64">
        <v>43920</v>
      </c>
      <c r="I5" s="64"/>
      <c r="J5" s="64"/>
      <c r="K5" s="64">
        <v>0</v>
      </c>
    </row>
    <row r="6" spans="1:11" s="49" customFormat="1" ht="13.5" customHeight="1">
      <c r="A6" s="58" t="s">
        <v>14</v>
      </c>
      <c r="B6" s="59"/>
      <c r="C6" s="59"/>
      <c r="D6" s="60"/>
      <c r="E6" s="60"/>
      <c r="F6" s="60"/>
      <c r="G6" s="64"/>
      <c r="H6" s="64"/>
      <c r="I6" s="64"/>
      <c r="J6" s="64"/>
      <c r="K6" s="64"/>
    </row>
    <row r="7" spans="1:11" s="49" customFormat="1" ht="13.5" customHeight="1">
      <c r="A7" s="58"/>
      <c r="B7" s="59"/>
      <c r="C7" s="59"/>
      <c r="D7" s="60"/>
      <c r="E7" s="60"/>
      <c r="F7" s="60"/>
      <c r="G7" s="64"/>
      <c r="H7" s="64"/>
      <c r="I7" s="64"/>
      <c r="J7" s="64"/>
      <c r="K7" s="64"/>
    </row>
    <row r="8" spans="1:11" s="49" customFormat="1" ht="13.5" customHeight="1">
      <c r="A8" s="58"/>
      <c r="B8" s="59"/>
      <c r="C8" s="59"/>
      <c r="D8" s="60"/>
      <c r="E8" s="60"/>
      <c r="F8" s="60"/>
      <c r="G8" s="64"/>
      <c r="H8" s="64"/>
      <c r="I8" s="64"/>
      <c r="J8" s="64"/>
      <c r="K8" s="64"/>
    </row>
    <row r="9" spans="1:11" s="49" customFormat="1" ht="13.5" customHeight="1">
      <c r="A9" s="58"/>
      <c r="B9" s="59"/>
      <c r="C9" s="59"/>
      <c r="D9" s="60"/>
      <c r="E9" s="60"/>
      <c r="F9" s="60"/>
      <c r="G9" s="64"/>
      <c r="H9" s="64"/>
      <c r="I9" s="64"/>
      <c r="J9" s="64"/>
      <c r="K9" s="64"/>
    </row>
    <row r="10" spans="1:11" s="49" customFormat="1" ht="13.5" customHeight="1">
      <c r="A10" s="58"/>
      <c r="B10" s="59"/>
      <c r="C10" s="59"/>
      <c r="D10" s="60"/>
      <c r="E10" s="60"/>
      <c r="F10" s="60"/>
      <c r="G10" s="64"/>
      <c r="H10" s="64"/>
      <c r="I10" s="64"/>
      <c r="J10" s="64"/>
      <c r="K10" s="64"/>
    </row>
    <row r="11" spans="1:11" s="49" customFormat="1" ht="13.5" customHeight="1">
      <c r="A11" s="58"/>
      <c r="B11" s="59"/>
      <c r="C11" s="59"/>
      <c r="D11" s="60"/>
      <c r="E11" s="60"/>
      <c r="F11" s="60"/>
      <c r="G11" s="64"/>
      <c r="H11" s="64"/>
      <c r="I11" s="64"/>
      <c r="J11" s="64"/>
      <c r="K11" s="64"/>
    </row>
    <row r="12" spans="1:11" s="50" customFormat="1" ht="13.5" customHeight="1">
      <c r="A12" s="62"/>
      <c r="B12" s="189"/>
      <c r="C12" s="189"/>
      <c r="D12" s="63"/>
      <c r="E12" s="63"/>
      <c r="F12" s="63"/>
      <c r="G12" s="65"/>
      <c r="H12" s="65"/>
      <c r="I12" s="65"/>
      <c r="J12" s="65"/>
      <c r="K12" s="65"/>
    </row>
    <row r="13" spans="1:11" s="7" customFormat="1" ht="13.5" customHeight="1">
      <c r="A13" s="162" t="s">
        <v>65</v>
      </c>
      <c r="B13" s="162"/>
      <c r="C13" s="162"/>
      <c r="D13" s="8"/>
      <c r="E13" s="8"/>
      <c r="F13" s="8">
        <f aca="true" t="shared" si="0" ref="F13:K13">SUM(F4:F12)</f>
        <v>395280</v>
      </c>
      <c r="G13" s="8">
        <f t="shared" si="0"/>
        <v>131760</v>
      </c>
      <c r="H13" s="8">
        <f t="shared" si="0"/>
        <v>131760</v>
      </c>
      <c r="I13" s="8">
        <f t="shared" si="0"/>
        <v>0</v>
      </c>
      <c r="J13" s="8">
        <f t="shared" si="0"/>
        <v>0</v>
      </c>
      <c r="K13" s="8">
        <f t="shared" si="0"/>
        <v>0</v>
      </c>
    </row>
  </sheetData>
  <sheetProtection/>
  <mergeCells count="10">
    <mergeCell ref="K2:K3"/>
    <mergeCell ref="B12:C12"/>
    <mergeCell ref="A13:C13"/>
    <mergeCell ref="A1:I1"/>
    <mergeCell ref="A2:A3"/>
    <mergeCell ref="B2:C3"/>
    <mergeCell ref="D2:D3"/>
    <mergeCell ref="E2:E3"/>
    <mergeCell ref="F2:F3"/>
    <mergeCell ref="G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X6"/>
  <sheetViews>
    <sheetView workbookViewId="0" topLeftCell="A1">
      <selection activeCell="S9" sqref="S9"/>
    </sheetView>
  </sheetViews>
  <sheetFormatPr defaultColWidth="8.796875" defaultRowHeight="14.25"/>
  <cols>
    <col min="1" max="1" width="3.19921875" style="21" customWidth="1"/>
    <col min="2" max="2" width="30" style="21" customWidth="1"/>
    <col min="3" max="3" width="0.203125" style="21" customWidth="1"/>
    <col min="4" max="4" width="9.09765625" style="22" customWidth="1"/>
    <col min="5" max="5" width="8" style="22" customWidth="1"/>
    <col min="6" max="6" width="7.69921875" style="22" customWidth="1"/>
    <col min="7" max="7" width="7" style="22" hidden="1" customWidth="1"/>
    <col min="8" max="8" width="7.19921875" style="21" customWidth="1"/>
    <col min="9" max="10" width="7.3984375" style="21" customWidth="1"/>
    <col min="11" max="11" width="8.5" style="21" customWidth="1"/>
    <col min="12" max="12" width="8" style="21" customWidth="1"/>
    <col min="13" max="13" width="7.5" style="21" customWidth="1"/>
    <col min="14" max="14" width="7.09765625" style="21" customWidth="1"/>
    <col min="15" max="16" width="7.19921875" style="21" customWidth="1"/>
    <col min="17" max="17" width="7.09765625" style="21" customWidth="1"/>
    <col min="18" max="18" width="7.19921875" style="21" customWidth="1"/>
    <col min="19" max="20" width="7.8984375" style="21" customWidth="1"/>
    <col min="21" max="21" width="7.3984375" style="21" customWidth="1"/>
    <col min="22" max="22" width="7.5" style="21" customWidth="1"/>
    <col min="23" max="24" width="8" style="21" customWidth="1"/>
    <col min="25" max="16384" width="9" style="21" customWidth="1"/>
  </cols>
  <sheetData>
    <row r="1" spans="1:7" s="9" customFormat="1" ht="28.5" customHeight="1">
      <c r="A1" s="67" t="s">
        <v>174</v>
      </c>
      <c r="B1" s="67"/>
      <c r="C1" s="67"/>
      <c r="D1" s="67"/>
      <c r="E1" s="67"/>
      <c r="F1" s="67"/>
      <c r="G1" s="67"/>
    </row>
    <row r="2" spans="1:24" s="46" customFormat="1" ht="12.75" customHeight="1">
      <c r="A2" s="48" t="s">
        <v>0</v>
      </c>
      <c r="B2" s="48" t="s">
        <v>57</v>
      </c>
      <c r="C2" s="48"/>
      <c r="D2" s="48" t="s">
        <v>64</v>
      </c>
      <c r="E2" s="48" t="s">
        <v>58</v>
      </c>
      <c r="F2" s="66" t="s">
        <v>59</v>
      </c>
      <c r="G2" s="188" t="s">
        <v>62</v>
      </c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</row>
    <row r="3" spans="1:24" s="47" customFormat="1" ht="13.5" customHeight="1">
      <c r="A3" s="48"/>
      <c r="B3" s="48"/>
      <c r="C3" s="48"/>
      <c r="D3" s="48"/>
      <c r="E3" s="48"/>
      <c r="F3" s="69"/>
      <c r="G3" s="51">
        <v>2011</v>
      </c>
      <c r="H3" s="51">
        <v>2012</v>
      </c>
      <c r="I3" s="51">
        <v>2013</v>
      </c>
      <c r="J3" s="51">
        <v>2014</v>
      </c>
      <c r="K3" s="51">
        <v>2015</v>
      </c>
      <c r="L3" s="48">
        <v>2016</v>
      </c>
      <c r="M3" s="70">
        <v>2017</v>
      </c>
      <c r="N3" s="70">
        <v>2018</v>
      </c>
      <c r="O3" s="70">
        <v>2019</v>
      </c>
      <c r="P3" s="70">
        <v>2020</v>
      </c>
      <c r="Q3" s="70">
        <v>2021</v>
      </c>
      <c r="R3" s="70">
        <v>2022</v>
      </c>
      <c r="S3" s="70">
        <v>2023</v>
      </c>
      <c r="T3" s="70">
        <v>2024</v>
      </c>
      <c r="U3" s="70">
        <v>2025</v>
      </c>
      <c r="V3" s="70">
        <v>2026</v>
      </c>
      <c r="W3" s="70">
        <v>2027</v>
      </c>
      <c r="X3" s="70">
        <v>2028</v>
      </c>
    </row>
    <row r="4" spans="1:24" s="61" customFormat="1" ht="40.5" customHeight="1">
      <c r="A4" s="58">
        <v>1</v>
      </c>
      <c r="B4" s="71" t="s">
        <v>157</v>
      </c>
      <c r="C4" s="58"/>
      <c r="D4" s="60" t="s">
        <v>158</v>
      </c>
      <c r="E4" s="60" t="s">
        <v>159</v>
      </c>
      <c r="F4" s="60">
        <v>530000</v>
      </c>
      <c r="G4" s="60">
        <v>80000</v>
      </c>
      <c r="H4" s="64">
        <v>80000</v>
      </c>
      <c r="I4" s="64">
        <v>80000</v>
      </c>
      <c r="J4" s="64">
        <v>80000</v>
      </c>
      <c r="K4" s="64">
        <v>80000</v>
      </c>
      <c r="L4" s="64">
        <v>80000</v>
      </c>
      <c r="M4" s="64">
        <v>80000</v>
      </c>
      <c r="N4" s="64">
        <v>80000</v>
      </c>
      <c r="O4" s="64">
        <v>80000</v>
      </c>
      <c r="P4" s="64">
        <v>80000</v>
      </c>
      <c r="Q4" s="64">
        <v>80000</v>
      </c>
      <c r="R4" s="64">
        <v>80000</v>
      </c>
      <c r="S4" s="64">
        <v>80000</v>
      </c>
      <c r="T4" s="64">
        <v>80000</v>
      </c>
      <c r="U4" s="64">
        <v>80000</v>
      </c>
      <c r="V4" s="64">
        <v>80000</v>
      </c>
      <c r="W4" s="64">
        <v>80000</v>
      </c>
      <c r="X4" s="64">
        <v>80000</v>
      </c>
    </row>
    <row r="5" spans="1:24" s="61" customFormat="1" ht="30.75" customHeight="1">
      <c r="A5" s="58">
        <v>2</v>
      </c>
      <c r="B5" s="131" t="s">
        <v>167</v>
      </c>
      <c r="C5" s="58"/>
      <c r="D5" s="60" t="s">
        <v>158</v>
      </c>
      <c r="E5" s="60" t="s">
        <v>168</v>
      </c>
      <c r="F5" s="60">
        <v>341000</v>
      </c>
      <c r="G5" s="60"/>
      <c r="H5" s="64">
        <v>28420</v>
      </c>
      <c r="I5" s="64">
        <v>28420</v>
      </c>
      <c r="J5" s="64">
        <v>28420</v>
      </c>
      <c r="K5" s="64">
        <v>28420</v>
      </c>
      <c r="L5" s="64">
        <v>28420</v>
      </c>
      <c r="M5" s="64">
        <v>28420</v>
      </c>
      <c r="N5" s="64">
        <v>28420</v>
      </c>
      <c r="O5" s="64">
        <v>28420</v>
      </c>
      <c r="P5" s="64">
        <v>28420</v>
      </c>
      <c r="Q5" s="64">
        <v>28420</v>
      </c>
      <c r="R5" s="64">
        <v>28420</v>
      </c>
      <c r="S5" s="64">
        <v>28420</v>
      </c>
      <c r="T5" s="64"/>
      <c r="U5" s="64"/>
      <c r="V5" s="64"/>
      <c r="W5" s="64"/>
      <c r="X5" s="64"/>
    </row>
    <row r="6" spans="1:24" s="7" customFormat="1" ht="13.5" customHeight="1">
      <c r="A6" s="160" t="s">
        <v>65</v>
      </c>
      <c r="B6" s="176"/>
      <c r="C6" s="68"/>
      <c r="D6" s="8"/>
      <c r="E6" s="8"/>
      <c r="F6" s="8">
        <f>F4+F5</f>
        <v>871000</v>
      </c>
      <c r="G6" s="8">
        <f aca="true" t="shared" si="0" ref="G6:R6">G4+G5</f>
        <v>80000</v>
      </c>
      <c r="H6" s="8">
        <f t="shared" si="0"/>
        <v>108420</v>
      </c>
      <c r="I6" s="8">
        <f t="shared" si="0"/>
        <v>108420</v>
      </c>
      <c r="J6" s="8">
        <f t="shared" si="0"/>
        <v>108420</v>
      </c>
      <c r="K6" s="8">
        <f t="shared" si="0"/>
        <v>108420</v>
      </c>
      <c r="L6" s="8">
        <f t="shared" si="0"/>
        <v>108420</v>
      </c>
      <c r="M6" s="8">
        <f t="shared" si="0"/>
        <v>108420</v>
      </c>
      <c r="N6" s="8">
        <f t="shared" si="0"/>
        <v>108420</v>
      </c>
      <c r="O6" s="8">
        <f t="shared" si="0"/>
        <v>108420</v>
      </c>
      <c r="P6" s="8">
        <f t="shared" si="0"/>
        <v>108420</v>
      </c>
      <c r="Q6" s="8">
        <f t="shared" si="0"/>
        <v>108420</v>
      </c>
      <c r="R6" s="8">
        <f t="shared" si="0"/>
        <v>108420</v>
      </c>
      <c r="S6" s="8">
        <f aca="true" t="shared" si="1" ref="S6:X6">S4</f>
        <v>80000</v>
      </c>
      <c r="T6" s="8">
        <f t="shared" si="1"/>
        <v>80000</v>
      </c>
      <c r="U6" s="8">
        <f t="shared" si="1"/>
        <v>80000</v>
      </c>
      <c r="V6" s="8">
        <f t="shared" si="1"/>
        <v>80000</v>
      </c>
      <c r="W6" s="8">
        <f t="shared" si="1"/>
        <v>80000</v>
      </c>
      <c r="X6" s="8">
        <f t="shared" si="1"/>
        <v>80000</v>
      </c>
    </row>
  </sheetData>
  <sheetProtection/>
  <mergeCells count="2">
    <mergeCell ref="G2:X2"/>
    <mergeCell ref="A6:B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D52"/>
  <sheetViews>
    <sheetView tabSelected="1" workbookViewId="0" topLeftCell="A28">
      <selection activeCell="R42" sqref="R42"/>
    </sheetView>
  </sheetViews>
  <sheetFormatPr defaultColWidth="8.796875" defaultRowHeight="14.25"/>
  <cols>
    <col min="1" max="1" width="4" style="115" customWidth="1"/>
    <col min="2" max="2" width="5.3984375" style="115" customWidth="1"/>
    <col min="3" max="3" width="30" style="115" customWidth="1"/>
    <col min="4" max="7" width="8.69921875" style="116" hidden="1" customWidth="1"/>
    <col min="8" max="11" width="8.69921875" style="116" customWidth="1"/>
    <col min="12" max="12" width="9.8984375" style="115" customWidth="1"/>
    <col min="13" max="13" width="10.5" style="115" customWidth="1"/>
    <col min="14" max="14" width="10.59765625" style="115" customWidth="1"/>
    <col min="15" max="15" width="10" style="115" customWidth="1"/>
    <col min="16" max="17" width="9.8984375" style="115" customWidth="1"/>
    <col min="18" max="18" width="9.3984375" style="115" customWidth="1"/>
    <col min="19" max="20" width="10" style="115" customWidth="1"/>
    <col min="21" max="22" width="9.3984375" style="115" customWidth="1"/>
    <col min="23" max="25" width="9.69921875" style="115" customWidth="1"/>
    <col min="26" max="26" width="9.8984375" style="115" customWidth="1"/>
    <col min="27" max="27" width="10" style="115" customWidth="1"/>
    <col min="28" max="16384" width="9" style="115" customWidth="1"/>
  </cols>
  <sheetData>
    <row r="1" spans="1:11" s="75" customFormat="1" ht="45.75" customHeight="1">
      <c r="A1" s="211" t="s">
        <v>173</v>
      </c>
      <c r="B1" s="211"/>
      <c r="C1" s="211"/>
      <c r="D1" s="211"/>
      <c r="E1" s="211"/>
      <c r="F1" s="211"/>
      <c r="G1" s="211"/>
      <c r="H1" s="74"/>
      <c r="I1" s="74"/>
      <c r="J1" s="74"/>
      <c r="K1" s="74"/>
    </row>
    <row r="2" spans="1:27" s="77" customFormat="1" ht="13.5" customHeight="1">
      <c r="A2" s="76" t="s">
        <v>0</v>
      </c>
      <c r="B2" s="212" t="s">
        <v>2</v>
      </c>
      <c r="C2" s="212"/>
      <c r="D2" s="76">
        <v>2008</v>
      </c>
      <c r="E2" s="76">
        <f aca="true" t="shared" si="0" ref="E2:J2">D2+1</f>
        <v>2009</v>
      </c>
      <c r="F2" s="76">
        <f t="shared" si="0"/>
        <v>2010</v>
      </c>
      <c r="G2" s="76">
        <f t="shared" si="0"/>
        <v>2011</v>
      </c>
      <c r="H2" s="76">
        <f t="shared" si="0"/>
        <v>2012</v>
      </c>
      <c r="I2" s="76">
        <f t="shared" si="0"/>
        <v>2013</v>
      </c>
      <c r="J2" s="76">
        <f t="shared" si="0"/>
        <v>2014</v>
      </c>
      <c r="K2" s="76">
        <v>2015</v>
      </c>
      <c r="L2" s="77">
        <v>2016</v>
      </c>
      <c r="M2" s="77">
        <v>2017</v>
      </c>
      <c r="N2" s="77">
        <v>2018</v>
      </c>
      <c r="O2" s="77">
        <v>2019</v>
      </c>
      <c r="P2" s="77">
        <v>2020</v>
      </c>
      <c r="Q2" s="77">
        <v>2021</v>
      </c>
      <c r="R2" s="77">
        <v>2022</v>
      </c>
      <c r="S2" s="77">
        <v>2023</v>
      </c>
      <c r="T2" s="77">
        <v>2024</v>
      </c>
      <c r="U2" s="77">
        <v>2025</v>
      </c>
      <c r="V2" s="77">
        <v>2026</v>
      </c>
      <c r="W2" s="77">
        <v>2027</v>
      </c>
      <c r="X2" s="77">
        <v>2028</v>
      </c>
      <c r="Y2" s="77">
        <v>2029</v>
      </c>
      <c r="Z2" s="77">
        <v>2030</v>
      </c>
      <c r="AA2" s="77">
        <v>2031</v>
      </c>
    </row>
    <row r="3" spans="1:27" s="82" customFormat="1" ht="13.5" customHeight="1">
      <c r="A3" s="78" t="s">
        <v>3</v>
      </c>
      <c r="B3" s="157" t="s">
        <v>69</v>
      </c>
      <c r="C3" s="157"/>
      <c r="D3" s="79">
        <v>30122785</v>
      </c>
      <c r="E3" s="79">
        <v>32015464</v>
      </c>
      <c r="F3" s="79">
        <v>36088044</v>
      </c>
      <c r="G3" s="79">
        <v>48836771</v>
      </c>
      <c r="H3" s="79">
        <v>51562880</v>
      </c>
      <c r="I3" s="79">
        <v>43919856</v>
      </c>
      <c r="J3" s="79">
        <v>38300000</v>
      </c>
      <c r="K3" s="79">
        <v>38625344</v>
      </c>
      <c r="L3" s="80">
        <v>39573100</v>
      </c>
      <c r="M3" s="81">
        <v>40736293</v>
      </c>
      <c r="N3" s="81">
        <v>41934382</v>
      </c>
      <c r="O3" s="81">
        <v>41957069</v>
      </c>
      <c r="P3" s="81">
        <v>42796211</v>
      </c>
      <c r="Q3" s="81">
        <v>43652135</v>
      </c>
      <c r="R3" s="81">
        <v>44525178</v>
      </c>
      <c r="S3" s="81">
        <v>45415680</v>
      </c>
      <c r="T3" s="81">
        <v>46323990</v>
      </c>
      <c r="U3" s="81">
        <v>47250470</v>
      </c>
      <c r="V3" s="81">
        <v>48195480</v>
      </c>
      <c r="W3" s="81">
        <v>49159390</v>
      </c>
      <c r="X3" s="81">
        <v>50142580</v>
      </c>
      <c r="Y3" s="81">
        <v>51145433</v>
      </c>
      <c r="Z3" s="81">
        <v>52168342</v>
      </c>
      <c r="AA3" s="81">
        <v>53211709</v>
      </c>
    </row>
    <row r="4" spans="1:27" s="75" customFormat="1" ht="13.5" customHeight="1">
      <c r="A4" s="83" t="s">
        <v>66</v>
      </c>
      <c r="B4" s="204" t="s">
        <v>15</v>
      </c>
      <c r="C4" s="84" t="s">
        <v>70</v>
      </c>
      <c r="D4" s="72">
        <v>28840098</v>
      </c>
      <c r="E4" s="72">
        <v>29169477</v>
      </c>
      <c r="F4" s="72">
        <v>32146431</v>
      </c>
      <c r="G4" s="72">
        <v>34573400</v>
      </c>
      <c r="H4" s="72">
        <v>33517039</v>
      </c>
      <c r="I4" s="72">
        <v>36033222</v>
      </c>
      <c r="J4" s="72">
        <v>37600000</v>
      </c>
      <c r="K4" s="72">
        <v>37925344</v>
      </c>
      <c r="L4" s="73">
        <v>38773100</v>
      </c>
      <c r="M4" s="73">
        <v>39936293</v>
      </c>
      <c r="N4" s="73">
        <v>41134382</v>
      </c>
      <c r="O4" s="73">
        <v>41957069</v>
      </c>
      <c r="P4" s="73">
        <v>42796211</v>
      </c>
      <c r="Q4" s="73">
        <v>43652135</v>
      </c>
      <c r="R4" s="73">
        <v>44525178</v>
      </c>
      <c r="S4" s="73">
        <v>45415680</v>
      </c>
      <c r="T4" s="73">
        <v>46323990</v>
      </c>
      <c r="U4" s="73">
        <v>47250470</v>
      </c>
      <c r="V4" s="73">
        <v>48195480</v>
      </c>
      <c r="W4" s="73">
        <v>49159390</v>
      </c>
      <c r="X4" s="73">
        <v>50142580</v>
      </c>
      <c r="Y4" s="73">
        <v>51145433</v>
      </c>
      <c r="Z4" s="73">
        <v>52168342</v>
      </c>
      <c r="AA4" s="73">
        <v>53211709</v>
      </c>
    </row>
    <row r="5" spans="1:27" s="89" customFormat="1" ht="13.5" customHeight="1">
      <c r="A5" s="85" t="s">
        <v>67</v>
      </c>
      <c r="B5" s="205"/>
      <c r="C5" s="86" t="s">
        <v>71</v>
      </c>
      <c r="D5" s="87">
        <v>902287</v>
      </c>
      <c r="E5" s="87">
        <v>1644173</v>
      </c>
      <c r="F5" s="87">
        <v>960000</v>
      </c>
      <c r="G5" s="87">
        <v>347788</v>
      </c>
      <c r="H5" s="87">
        <v>500000</v>
      </c>
      <c r="I5" s="87">
        <v>700000</v>
      </c>
      <c r="J5" s="87">
        <v>700000</v>
      </c>
      <c r="K5" s="87">
        <v>700000</v>
      </c>
      <c r="L5" s="88">
        <v>800000</v>
      </c>
      <c r="M5" s="88">
        <v>800000</v>
      </c>
      <c r="N5" s="88">
        <v>800000</v>
      </c>
      <c r="O5" s="88">
        <v>1000000</v>
      </c>
      <c r="P5" s="88">
        <v>900000</v>
      </c>
      <c r="Q5" s="88">
        <v>800000</v>
      </c>
      <c r="R5" s="88">
        <v>900000</v>
      </c>
      <c r="S5" s="88">
        <v>700000</v>
      </c>
      <c r="T5" s="88">
        <v>700000</v>
      </c>
      <c r="U5" s="88">
        <v>500000</v>
      </c>
      <c r="V5" s="88">
        <v>500000</v>
      </c>
      <c r="W5" s="88">
        <v>500000</v>
      </c>
      <c r="X5" s="88">
        <v>500000</v>
      </c>
      <c r="Y5" s="88">
        <v>500000</v>
      </c>
      <c r="Z5" s="88">
        <v>500000</v>
      </c>
      <c r="AA5" s="88">
        <v>500000</v>
      </c>
    </row>
    <row r="6" spans="1:27" s="82" customFormat="1" ht="13.5" customHeight="1">
      <c r="A6" s="90" t="s">
        <v>16</v>
      </c>
      <c r="B6" s="157" t="s">
        <v>68</v>
      </c>
      <c r="C6" s="157"/>
      <c r="D6" s="79">
        <v>28704734</v>
      </c>
      <c r="E6" s="79">
        <v>34625965</v>
      </c>
      <c r="F6" s="79">
        <v>41907305</v>
      </c>
      <c r="G6" s="79">
        <v>55585355</v>
      </c>
      <c r="H6" s="79">
        <v>52337526</v>
      </c>
      <c r="I6" s="79">
        <v>39315720</v>
      </c>
      <c r="J6" s="79">
        <v>37899996</v>
      </c>
      <c r="K6" s="79">
        <v>37247866</v>
      </c>
      <c r="L6" s="91">
        <v>38195622</v>
      </c>
      <c r="M6" s="91">
        <v>39224141</v>
      </c>
      <c r="N6" s="91">
        <v>40690238</v>
      </c>
      <c r="O6" s="91">
        <v>40743775</v>
      </c>
      <c r="P6" s="91">
        <v>41582917</v>
      </c>
      <c r="Q6" s="91">
        <v>42438841</v>
      </c>
      <c r="R6" s="91">
        <v>43346564</v>
      </c>
      <c r="S6" s="91">
        <v>44425333</v>
      </c>
      <c r="T6" s="91">
        <v>45396400</v>
      </c>
      <c r="U6" s="91">
        <v>46322880</v>
      </c>
      <c r="V6" s="91">
        <v>47267890</v>
      </c>
      <c r="W6" s="91">
        <v>48231800</v>
      </c>
      <c r="X6" s="91">
        <v>49214990</v>
      </c>
      <c r="Y6" s="91">
        <v>50217843</v>
      </c>
      <c r="Z6" s="91">
        <v>51240752</v>
      </c>
      <c r="AA6" s="91">
        <v>52878686</v>
      </c>
    </row>
    <row r="7" spans="1:27" s="75" customFormat="1" ht="13.5" customHeight="1">
      <c r="A7" s="83" t="s">
        <v>76</v>
      </c>
      <c r="B7" s="202" t="s">
        <v>72</v>
      </c>
      <c r="C7" s="213"/>
      <c r="D7" s="92">
        <v>25602210</v>
      </c>
      <c r="E7" s="92">
        <v>30436569</v>
      </c>
      <c r="F7" s="92">
        <v>33999829</v>
      </c>
      <c r="G7" s="92">
        <v>33463936</v>
      </c>
      <c r="H7" s="92">
        <v>33437969</v>
      </c>
      <c r="I7" s="92">
        <v>33800000</v>
      </c>
      <c r="J7" s="92">
        <v>34476000</v>
      </c>
      <c r="K7" s="92">
        <v>35510280</v>
      </c>
      <c r="L7" s="93">
        <v>36220400</v>
      </c>
      <c r="M7" s="93">
        <v>37307012</v>
      </c>
      <c r="N7" s="93">
        <v>38426222</v>
      </c>
      <c r="O7" s="93">
        <v>39579010</v>
      </c>
      <c r="P7" s="93">
        <v>40370590</v>
      </c>
      <c r="Q7" s="93">
        <v>41178000</v>
      </c>
      <c r="R7" s="93">
        <v>42001560</v>
      </c>
      <c r="S7" s="93">
        <v>42841590</v>
      </c>
      <c r="T7" s="93">
        <v>43698420</v>
      </c>
      <c r="U7" s="93">
        <v>44572400</v>
      </c>
      <c r="V7" s="93">
        <v>45463850</v>
      </c>
      <c r="W7" s="93">
        <v>46373127</v>
      </c>
      <c r="X7" s="93">
        <v>47300590</v>
      </c>
      <c r="Y7" s="93">
        <v>48246600</v>
      </c>
      <c r="Z7" s="93">
        <v>49211532</v>
      </c>
      <c r="AA7" s="93">
        <v>50195760</v>
      </c>
    </row>
    <row r="8" spans="1:27" s="97" customFormat="1" ht="13.5" customHeight="1">
      <c r="A8" s="94" t="s">
        <v>77</v>
      </c>
      <c r="B8" s="206" t="s">
        <v>15</v>
      </c>
      <c r="C8" s="95" t="s">
        <v>75</v>
      </c>
      <c r="D8" s="96">
        <v>0</v>
      </c>
      <c r="E8" s="96">
        <v>0</v>
      </c>
      <c r="F8" s="96">
        <v>0</v>
      </c>
      <c r="G8" s="96">
        <v>80000</v>
      </c>
      <c r="H8" s="96">
        <v>108420</v>
      </c>
      <c r="I8" s="96">
        <v>108420</v>
      </c>
      <c r="J8" s="96">
        <v>108420</v>
      </c>
      <c r="K8" s="96">
        <v>108420</v>
      </c>
      <c r="L8" s="96">
        <v>108420</v>
      </c>
      <c r="M8" s="96">
        <v>108420</v>
      </c>
      <c r="N8" s="96">
        <v>108420</v>
      </c>
      <c r="O8" s="96">
        <v>108420</v>
      </c>
      <c r="P8" s="96">
        <v>108420</v>
      </c>
      <c r="Q8" s="96">
        <v>108420</v>
      </c>
      <c r="R8" s="96">
        <v>108420</v>
      </c>
      <c r="S8" s="96">
        <v>108420</v>
      </c>
      <c r="T8" s="96">
        <v>80000</v>
      </c>
      <c r="U8" s="96">
        <v>80000</v>
      </c>
      <c r="V8" s="96">
        <v>80000</v>
      </c>
      <c r="W8" s="96">
        <v>80000</v>
      </c>
      <c r="X8" s="96">
        <v>80000</v>
      </c>
      <c r="Y8" s="96">
        <v>0</v>
      </c>
      <c r="Z8" s="96">
        <v>0</v>
      </c>
      <c r="AA8" s="96">
        <v>0</v>
      </c>
    </row>
    <row r="9" spans="1:27" s="97" customFormat="1" ht="13.5" customHeight="1">
      <c r="A9" s="94"/>
      <c r="B9" s="207"/>
      <c r="C9" s="98" t="s">
        <v>80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</row>
    <row r="10" spans="1:27" s="102" customFormat="1" ht="24">
      <c r="A10" s="99" t="s">
        <v>78</v>
      </c>
      <c r="B10" s="207"/>
      <c r="C10" s="100" t="s">
        <v>74</v>
      </c>
      <c r="D10" s="101">
        <v>869990</v>
      </c>
      <c r="E10" s="101">
        <v>600991</v>
      </c>
      <c r="F10" s="101">
        <v>793612</v>
      </c>
      <c r="G10" s="101">
        <v>992400</v>
      </c>
      <c r="H10" s="101">
        <v>1160000</v>
      </c>
      <c r="I10" s="101">
        <v>1000000</v>
      </c>
      <c r="J10" s="101">
        <v>810000</v>
      </c>
      <c r="K10" s="101">
        <v>725000</v>
      </c>
      <c r="L10" s="101">
        <v>600000</v>
      </c>
      <c r="M10" s="101">
        <v>500000</v>
      </c>
      <c r="N10" s="101">
        <v>425000</v>
      </c>
      <c r="O10" s="101">
        <v>355000</v>
      </c>
      <c r="P10" s="101">
        <v>300000</v>
      </c>
      <c r="Q10" s="101">
        <v>250000</v>
      </c>
      <c r="R10" s="101">
        <v>205000</v>
      </c>
      <c r="S10" s="101">
        <v>175000</v>
      </c>
      <c r="T10" s="101">
        <v>145000</v>
      </c>
      <c r="U10" s="101">
        <v>115000</v>
      </c>
      <c r="V10" s="101">
        <v>90000</v>
      </c>
      <c r="W10" s="101">
        <v>62500</v>
      </c>
      <c r="X10" s="101"/>
      <c r="Y10" s="101"/>
      <c r="Z10" s="101"/>
      <c r="AA10" s="101"/>
    </row>
    <row r="11" spans="1:27" s="102" customFormat="1" ht="12">
      <c r="A11" s="99"/>
      <c r="B11" s="208"/>
      <c r="C11" s="98" t="s">
        <v>80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</row>
    <row r="12" spans="1:27" s="82" customFormat="1" ht="13.5" customHeight="1">
      <c r="A12" s="90" t="s">
        <v>23</v>
      </c>
      <c r="B12" s="200" t="s">
        <v>81</v>
      </c>
      <c r="C12" s="201"/>
      <c r="D12" s="79">
        <f>D4-D7</f>
        <v>3237888</v>
      </c>
      <c r="E12" s="79">
        <f aca="true" t="shared" si="1" ref="E12:AA12">E4-E7</f>
        <v>-1267092</v>
      </c>
      <c r="F12" s="79">
        <f t="shared" si="1"/>
        <v>-1853398</v>
      </c>
      <c r="G12" s="79">
        <f t="shared" si="1"/>
        <v>1109464</v>
      </c>
      <c r="H12" s="79">
        <f t="shared" si="1"/>
        <v>79070</v>
      </c>
      <c r="I12" s="79">
        <f t="shared" si="1"/>
        <v>2233222</v>
      </c>
      <c r="J12" s="79">
        <f t="shared" si="1"/>
        <v>3124000</v>
      </c>
      <c r="K12" s="79">
        <f t="shared" si="1"/>
        <v>2415064</v>
      </c>
      <c r="L12" s="79">
        <f t="shared" si="1"/>
        <v>2552700</v>
      </c>
      <c r="M12" s="79">
        <f t="shared" si="1"/>
        <v>2629281</v>
      </c>
      <c r="N12" s="79">
        <f t="shared" si="1"/>
        <v>2708160</v>
      </c>
      <c r="O12" s="79">
        <f t="shared" si="1"/>
        <v>2378059</v>
      </c>
      <c r="P12" s="79">
        <f t="shared" si="1"/>
        <v>2425621</v>
      </c>
      <c r="Q12" s="79">
        <f t="shared" si="1"/>
        <v>2474135</v>
      </c>
      <c r="R12" s="79">
        <f t="shared" si="1"/>
        <v>2523618</v>
      </c>
      <c r="S12" s="79">
        <f t="shared" si="1"/>
        <v>2574090</v>
      </c>
      <c r="T12" s="79">
        <f t="shared" si="1"/>
        <v>2625570</v>
      </c>
      <c r="U12" s="79">
        <f t="shared" si="1"/>
        <v>2678070</v>
      </c>
      <c r="V12" s="79">
        <f t="shared" si="1"/>
        <v>2731630</v>
      </c>
      <c r="W12" s="79">
        <f t="shared" si="1"/>
        <v>2786263</v>
      </c>
      <c r="X12" s="79">
        <f t="shared" si="1"/>
        <v>2841990</v>
      </c>
      <c r="Y12" s="79">
        <f t="shared" si="1"/>
        <v>2898833</v>
      </c>
      <c r="Z12" s="79">
        <f t="shared" si="1"/>
        <v>2956810</v>
      </c>
      <c r="AA12" s="79">
        <f t="shared" si="1"/>
        <v>3015949</v>
      </c>
    </row>
    <row r="13" spans="1:27" s="82" customFormat="1" ht="13.5" customHeight="1">
      <c r="A13" s="90" t="s">
        <v>27</v>
      </c>
      <c r="B13" s="200" t="s">
        <v>82</v>
      </c>
      <c r="C13" s="201"/>
      <c r="D13" s="79">
        <f>D3-D6</f>
        <v>1418051</v>
      </c>
      <c r="E13" s="79">
        <f aca="true" t="shared" si="2" ref="E13:AA13">E3-E6</f>
        <v>-2610501</v>
      </c>
      <c r="F13" s="79">
        <f t="shared" si="2"/>
        <v>-5819261</v>
      </c>
      <c r="G13" s="79">
        <f t="shared" si="2"/>
        <v>-6748584</v>
      </c>
      <c r="H13" s="79">
        <f t="shared" si="2"/>
        <v>-774646</v>
      </c>
      <c r="I13" s="79">
        <f t="shared" si="2"/>
        <v>4604136</v>
      </c>
      <c r="J13" s="79">
        <f t="shared" si="2"/>
        <v>400004</v>
      </c>
      <c r="K13" s="79">
        <f t="shared" si="2"/>
        <v>1377478</v>
      </c>
      <c r="L13" s="79">
        <f t="shared" si="2"/>
        <v>1377478</v>
      </c>
      <c r="M13" s="79">
        <f t="shared" si="2"/>
        <v>1512152</v>
      </c>
      <c r="N13" s="79">
        <f t="shared" si="2"/>
        <v>1244144</v>
      </c>
      <c r="O13" s="79">
        <f t="shared" si="2"/>
        <v>1213294</v>
      </c>
      <c r="P13" s="79">
        <f t="shared" si="2"/>
        <v>1213294</v>
      </c>
      <c r="Q13" s="79">
        <f t="shared" si="2"/>
        <v>1213294</v>
      </c>
      <c r="R13" s="79">
        <f t="shared" si="2"/>
        <v>1178614</v>
      </c>
      <c r="S13" s="79">
        <f t="shared" si="2"/>
        <v>990347</v>
      </c>
      <c r="T13" s="79">
        <f t="shared" si="2"/>
        <v>927590</v>
      </c>
      <c r="U13" s="79">
        <f t="shared" si="2"/>
        <v>927590</v>
      </c>
      <c r="V13" s="79">
        <f t="shared" si="2"/>
        <v>927590</v>
      </c>
      <c r="W13" s="79">
        <f t="shared" si="2"/>
        <v>927590</v>
      </c>
      <c r="X13" s="79">
        <f t="shared" si="2"/>
        <v>927590</v>
      </c>
      <c r="Y13" s="79">
        <f t="shared" si="2"/>
        <v>927590</v>
      </c>
      <c r="Z13" s="79">
        <f t="shared" si="2"/>
        <v>927590</v>
      </c>
      <c r="AA13" s="79">
        <f t="shared" si="2"/>
        <v>333023</v>
      </c>
    </row>
    <row r="14" spans="1:27" s="82" customFormat="1" ht="13.5" customHeight="1">
      <c r="A14" s="90" t="s">
        <v>36</v>
      </c>
      <c r="B14" s="200" t="s">
        <v>47</v>
      </c>
      <c r="C14" s="201"/>
      <c r="D14" s="79">
        <f>D16+D18+D19+D20</f>
        <v>2137396</v>
      </c>
      <c r="E14" s="79">
        <f aca="true" t="shared" si="3" ref="E14:AA14">E16+E18+E19+E20</f>
        <v>6047688</v>
      </c>
      <c r="F14" s="79">
        <f t="shared" si="3"/>
        <v>8309812</v>
      </c>
      <c r="G14" s="79">
        <f t="shared" si="3"/>
        <v>9250256</v>
      </c>
      <c r="H14" s="79">
        <f t="shared" si="3"/>
        <v>6533356</v>
      </c>
      <c r="I14" s="79">
        <f t="shared" si="3"/>
        <v>0</v>
      </c>
      <c r="J14" s="79">
        <f t="shared" si="3"/>
        <v>0</v>
      </c>
      <c r="K14" s="79">
        <f t="shared" si="3"/>
        <v>0</v>
      </c>
      <c r="L14" s="79">
        <f t="shared" si="3"/>
        <v>0</v>
      </c>
      <c r="M14" s="79">
        <f t="shared" si="3"/>
        <v>0</v>
      </c>
      <c r="N14" s="79">
        <f t="shared" si="3"/>
        <v>0</v>
      </c>
      <c r="O14" s="79">
        <f t="shared" si="3"/>
        <v>0</v>
      </c>
      <c r="P14" s="79">
        <f t="shared" si="3"/>
        <v>0</v>
      </c>
      <c r="Q14" s="79">
        <f t="shared" si="3"/>
        <v>0</v>
      </c>
      <c r="R14" s="79">
        <f t="shared" si="3"/>
        <v>0</v>
      </c>
      <c r="S14" s="79">
        <f t="shared" si="3"/>
        <v>0</v>
      </c>
      <c r="T14" s="79">
        <f t="shared" si="3"/>
        <v>0</v>
      </c>
      <c r="U14" s="79">
        <f t="shared" si="3"/>
        <v>0</v>
      </c>
      <c r="V14" s="79">
        <f t="shared" si="3"/>
        <v>0</v>
      </c>
      <c r="W14" s="79">
        <f t="shared" si="3"/>
        <v>0</v>
      </c>
      <c r="X14" s="79">
        <f t="shared" si="3"/>
        <v>0</v>
      </c>
      <c r="Y14" s="79">
        <f t="shared" si="3"/>
        <v>0</v>
      </c>
      <c r="Z14" s="79">
        <f t="shared" si="3"/>
        <v>0</v>
      </c>
      <c r="AA14" s="79">
        <f t="shared" si="3"/>
        <v>0</v>
      </c>
    </row>
    <row r="15" spans="1:27" s="89" customFormat="1" ht="13.5" customHeight="1">
      <c r="A15" s="85"/>
      <c r="B15" s="196" t="s">
        <v>79</v>
      </c>
      <c r="C15" s="197"/>
      <c r="D15" s="92">
        <f>D17</f>
        <v>0</v>
      </c>
      <c r="E15" s="92">
        <f aca="true" t="shared" si="4" ref="E15:AA15">E17</f>
        <v>0</v>
      </c>
      <c r="F15" s="92">
        <f t="shared" si="4"/>
        <v>0</v>
      </c>
      <c r="G15" s="92">
        <f t="shared" si="4"/>
        <v>3371541</v>
      </c>
      <c r="H15" s="92">
        <v>1152222</v>
      </c>
      <c r="I15" s="92">
        <v>0</v>
      </c>
      <c r="J15" s="92">
        <f t="shared" si="4"/>
        <v>0</v>
      </c>
      <c r="K15" s="92">
        <f t="shared" si="4"/>
        <v>0</v>
      </c>
      <c r="L15" s="92">
        <f t="shared" si="4"/>
        <v>0</v>
      </c>
      <c r="M15" s="92">
        <f t="shared" si="4"/>
        <v>0</v>
      </c>
      <c r="N15" s="92">
        <f t="shared" si="4"/>
        <v>0</v>
      </c>
      <c r="O15" s="92">
        <f t="shared" si="4"/>
        <v>0</v>
      </c>
      <c r="P15" s="92">
        <f t="shared" si="4"/>
        <v>0</v>
      </c>
      <c r="Q15" s="92">
        <f t="shared" si="4"/>
        <v>0</v>
      </c>
      <c r="R15" s="92">
        <f t="shared" si="4"/>
        <v>0</v>
      </c>
      <c r="S15" s="92">
        <f t="shared" si="4"/>
        <v>0</v>
      </c>
      <c r="T15" s="92">
        <f t="shared" si="4"/>
        <v>0</v>
      </c>
      <c r="U15" s="92">
        <f t="shared" si="4"/>
        <v>0</v>
      </c>
      <c r="V15" s="92">
        <f t="shared" si="4"/>
        <v>0</v>
      </c>
      <c r="W15" s="92">
        <f t="shared" si="4"/>
        <v>0</v>
      </c>
      <c r="X15" s="92">
        <f t="shared" si="4"/>
        <v>0</v>
      </c>
      <c r="Y15" s="92">
        <f t="shared" si="4"/>
        <v>0</v>
      </c>
      <c r="Z15" s="92">
        <f t="shared" si="4"/>
        <v>0</v>
      </c>
      <c r="AA15" s="92">
        <f t="shared" si="4"/>
        <v>0</v>
      </c>
    </row>
    <row r="16" spans="1:27" s="75" customFormat="1" ht="13.5" customHeight="1">
      <c r="A16" s="83" t="s">
        <v>86</v>
      </c>
      <c r="B16" s="209" t="s">
        <v>15</v>
      </c>
      <c r="C16" s="84" t="s">
        <v>83</v>
      </c>
      <c r="D16" s="92">
        <v>0</v>
      </c>
      <c r="E16" s="92">
        <v>3055907</v>
      </c>
      <c r="F16" s="92">
        <v>7619469</v>
      </c>
      <c r="G16" s="92">
        <v>7882784</v>
      </c>
      <c r="H16" s="92">
        <v>6533356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</row>
    <row r="17" spans="1:27" s="89" customFormat="1" ht="13.5" customHeight="1">
      <c r="A17" s="85"/>
      <c r="B17" s="210"/>
      <c r="C17" s="103" t="s">
        <v>80</v>
      </c>
      <c r="D17" s="87"/>
      <c r="E17" s="87"/>
      <c r="F17" s="87"/>
      <c r="G17" s="87">
        <v>3371541</v>
      </c>
      <c r="H17" s="87">
        <v>1152222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</row>
    <row r="18" spans="1:27" s="75" customFormat="1" ht="13.5" customHeight="1">
      <c r="A18" s="83" t="s">
        <v>87</v>
      </c>
      <c r="B18" s="210"/>
      <c r="C18" s="84" t="s">
        <v>46</v>
      </c>
      <c r="D18" s="92">
        <v>2137396</v>
      </c>
      <c r="E18" s="92">
        <v>2991781</v>
      </c>
      <c r="F18" s="92">
        <v>690343</v>
      </c>
      <c r="G18" s="92">
        <v>1367472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</row>
    <row r="19" spans="1:27" s="89" customFormat="1" ht="13.5" customHeight="1">
      <c r="A19" s="83" t="s">
        <v>88</v>
      </c>
      <c r="B19" s="210"/>
      <c r="C19" s="84" t="s">
        <v>84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</row>
    <row r="20" spans="1:27" s="75" customFormat="1" ht="13.5" customHeight="1">
      <c r="A20" s="83" t="s">
        <v>89</v>
      </c>
      <c r="B20" s="210"/>
      <c r="C20" s="84" t="s">
        <v>85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pans="1:27" s="82" customFormat="1" ht="13.5" customHeight="1">
      <c r="A21" s="90" t="s">
        <v>90</v>
      </c>
      <c r="B21" s="200" t="s">
        <v>48</v>
      </c>
      <c r="C21" s="201"/>
      <c r="D21" s="79">
        <f>D23+D25+D26</f>
        <v>1621351</v>
      </c>
      <c r="E21" s="79">
        <f aca="true" t="shared" si="5" ref="E21:AA21">E23+E25+E26</f>
        <v>1660002</v>
      </c>
      <c r="F21" s="79">
        <f t="shared" si="5"/>
        <v>2332580</v>
      </c>
      <c r="G21" s="79">
        <f t="shared" si="5"/>
        <v>2501672</v>
      </c>
      <c r="H21" s="79">
        <f t="shared" si="5"/>
        <v>5758710</v>
      </c>
      <c r="I21" s="79">
        <f t="shared" si="5"/>
        <v>4604136</v>
      </c>
      <c r="J21" s="79">
        <f t="shared" si="5"/>
        <v>400004</v>
      </c>
      <c r="K21" s="79">
        <f t="shared" si="5"/>
        <v>1377478</v>
      </c>
      <c r="L21" s="79">
        <f t="shared" si="5"/>
        <v>1377478</v>
      </c>
      <c r="M21" s="79">
        <f t="shared" si="5"/>
        <v>1512152</v>
      </c>
      <c r="N21" s="79">
        <f t="shared" si="5"/>
        <v>1244144</v>
      </c>
      <c r="O21" s="79">
        <f t="shared" si="5"/>
        <v>1213294</v>
      </c>
      <c r="P21" s="79">
        <f t="shared" si="5"/>
        <v>1213294</v>
      </c>
      <c r="Q21" s="79">
        <f t="shared" si="5"/>
        <v>1213294</v>
      </c>
      <c r="R21" s="79">
        <f t="shared" si="5"/>
        <v>1178614</v>
      </c>
      <c r="S21" s="79">
        <f t="shared" si="5"/>
        <v>990347</v>
      </c>
      <c r="T21" s="79">
        <f t="shared" si="5"/>
        <v>927590</v>
      </c>
      <c r="U21" s="79">
        <f t="shared" si="5"/>
        <v>927590</v>
      </c>
      <c r="V21" s="79">
        <f t="shared" si="5"/>
        <v>927590</v>
      </c>
      <c r="W21" s="79">
        <f t="shared" si="5"/>
        <v>927590</v>
      </c>
      <c r="X21" s="79">
        <f t="shared" si="5"/>
        <v>927590</v>
      </c>
      <c r="Y21" s="79">
        <f t="shared" si="5"/>
        <v>927590</v>
      </c>
      <c r="Z21" s="79">
        <f t="shared" si="5"/>
        <v>927590</v>
      </c>
      <c r="AA21" s="79">
        <f t="shared" si="5"/>
        <v>333023</v>
      </c>
    </row>
    <row r="22" spans="1:27" s="89" customFormat="1" ht="13.5" customHeight="1">
      <c r="A22" s="85"/>
      <c r="B22" s="196" t="s">
        <v>79</v>
      </c>
      <c r="C22" s="197"/>
      <c r="D22" s="92">
        <f>D24</f>
        <v>0</v>
      </c>
      <c r="E22" s="92">
        <f aca="true" t="shared" si="6" ref="E22:AA22">E24</f>
        <v>0</v>
      </c>
      <c r="F22" s="92">
        <f t="shared" si="6"/>
        <v>0</v>
      </c>
      <c r="G22" s="92">
        <f t="shared" si="6"/>
        <v>0</v>
      </c>
      <c r="H22" s="92">
        <v>2880230</v>
      </c>
      <c r="I22" s="92">
        <v>1152222</v>
      </c>
      <c r="J22" s="92">
        <f t="shared" si="6"/>
        <v>0</v>
      </c>
      <c r="K22" s="92">
        <f t="shared" si="6"/>
        <v>0</v>
      </c>
      <c r="L22" s="92">
        <f t="shared" si="6"/>
        <v>0</v>
      </c>
      <c r="M22" s="92">
        <f t="shared" si="6"/>
        <v>0</v>
      </c>
      <c r="N22" s="92">
        <f t="shared" si="6"/>
        <v>0</v>
      </c>
      <c r="O22" s="92">
        <f t="shared" si="6"/>
        <v>0</v>
      </c>
      <c r="P22" s="92">
        <f t="shared" si="6"/>
        <v>0</v>
      </c>
      <c r="Q22" s="92">
        <f t="shared" si="6"/>
        <v>0</v>
      </c>
      <c r="R22" s="92">
        <f t="shared" si="6"/>
        <v>0</v>
      </c>
      <c r="S22" s="92">
        <f t="shared" si="6"/>
        <v>0</v>
      </c>
      <c r="T22" s="92">
        <f t="shared" si="6"/>
        <v>0</v>
      </c>
      <c r="U22" s="92">
        <f t="shared" si="6"/>
        <v>0</v>
      </c>
      <c r="V22" s="92">
        <f t="shared" si="6"/>
        <v>0</v>
      </c>
      <c r="W22" s="92">
        <f t="shared" si="6"/>
        <v>0</v>
      </c>
      <c r="X22" s="92">
        <f t="shared" si="6"/>
        <v>0</v>
      </c>
      <c r="Y22" s="92">
        <f t="shared" si="6"/>
        <v>0</v>
      </c>
      <c r="Z22" s="92">
        <f t="shared" si="6"/>
        <v>0</v>
      </c>
      <c r="AA22" s="92">
        <f t="shared" si="6"/>
        <v>0</v>
      </c>
    </row>
    <row r="23" spans="1:27" s="75" customFormat="1" ht="27" customHeight="1">
      <c r="A23" s="83" t="s">
        <v>91</v>
      </c>
      <c r="B23" s="209" t="s">
        <v>15</v>
      </c>
      <c r="C23" s="104" t="s">
        <v>92</v>
      </c>
      <c r="D23" s="92">
        <v>1621351</v>
      </c>
      <c r="E23" s="92">
        <v>1660002</v>
      </c>
      <c r="F23" s="92">
        <v>2332580</v>
      </c>
      <c r="G23" s="92">
        <v>2501672</v>
      </c>
      <c r="H23" s="92">
        <v>5758710</v>
      </c>
      <c r="I23" s="92">
        <v>4604136</v>
      </c>
      <c r="J23" s="92">
        <v>400004</v>
      </c>
      <c r="K23" s="92">
        <v>1377478</v>
      </c>
      <c r="L23" s="92">
        <v>1377478</v>
      </c>
      <c r="M23" s="92">
        <v>1512152</v>
      </c>
      <c r="N23" s="92">
        <v>1244144</v>
      </c>
      <c r="O23" s="92">
        <v>1213294</v>
      </c>
      <c r="P23" s="92">
        <v>1213294</v>
      </c>
      <c r="Q23" s="92">
        <v>1213294</v>
      </c>
      <c r="R23" s="92">
        <v>1178614</v>
      </c>
      <c r="S23" s="92">
        <v>990347</v>
      </c>
      <c r="T23" s="92">
        <v>927590</v>
      </c>
      <c r="U23" s="92">
        <v>927590</v>
      </c>
      <c r="V23" s="92">
        <v>927590</v>
      </c>
      <c r="W23" s="92">
        <v>927590</v>
      </c>
      <c r="X23" s="92">
        <v>927590</v>
      </c>
      <c r="Y23" s="92">
        <v>927590</v>
      </c>
      <c r="Z23" s="92">
        <v>927590</v>
      </c>
      <c r="AA23" s="92">
        <v>333023</v>
      </c>
    </row>
    <row r="24" spans="1:27" s="89" customFormat="1" ht="13.5" customHeight="1">
      <c r="A24" s="85"/>
      <c r="B24" s="210"/>
      <c r="C24" s="103" t="s">
        <v>80</v>
      </c>
      <c r="D24" s="87"/>
      <c r="E24" s="87"/>
      <c r="F24" s="87"/>
      <c r="G24" s="87"/>
      <c r="H24" s="87">
        <v>2880230</v>
      </c>
      <c r="I24" s="87">
        <v>1152222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</row>
    <row r="25" spans="1:27" s="75" customFormat="1" ht="13.5" customHeight="1">
      <c r="A25" s="83" t="s">
        <v>94</v>
      </c>
      <c r="B25" s="210"/>
      <c r="C25" s="84" t="s">
        <v>93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</row>
    <row r="26" spans="1:27" s="89" customFormat="1" ht="13.5" customHeight="1">
      <c r="A26" s="83" t="s">
        <v>95</v>
      </c>
      <c r="B26" s="210"/>
      <c r="C26" s="84" t="s">
        <v>35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</row>
    <row r="27" spans="1:27" s="82" customFormat="1" ht="13.5" customHeight="1">
      <c r="A27" s="90" t="s">
        <v>96</v>
      </c>
      <c r="B27" s="200" t="s">
        <v>97</v>
      </c>
      <c r="C27" s="201"/>
      <c r="D27" s="79">
        <f aca="true" t="shared" si="7" ref="D27:AA27">+(D3+D14)-(D6+D21)</f>
        <v>1934096</v>
      </c>
      <c r="E27" s="79">
        <f t="shared" si="7"/>
        <v>1777185</v>
      </c>
      <c r="F27" s="79">
        <f t="shared" si="7"/>
        <v>157971</v>
      </c>
      <c r="G27" s="79">
        <f t="shared" si="7"/>
        <v>0</v>
      </c>
      <c r="H27" s="79">
        <f t="shared" si="7"/>
        <v>0</v>
      </c>
      <c r="I27" s="79">
        <f t="shared" si="7"/>
        <v>0</v>
      </c>
      <c r="J27" s="79">
        <f t="shared" si="7"/>
        <v>0</v>
      </c>
      <c r="K27" s="79">
        <f t="shared" si="7"/>
        <v>0</v>
      </c>
      <c r="L27" s="79">
        <f t="shared" si="7"/>
        <v>0</v>
      </c>
      <c r="M27" s="79">
        <f t="shared" si="7"/>
        <v>0</v>
      </c>
      <c r="N27" s="79">
        <f t="shared" si="7"/>
        <v>0</v>
      </c>
      <c r="O27" s="79">
        <f t="shared" si="7"/>
        <v>0</v>
      </c>
      <c r="P27" s="79">
        <f t="shared" si="7"/>
        <v>0</v>
      </c>
      <c r="Q27" s="79">
        <f t="shared" si="7"/>
        <v>0</v>
      </c>
      <c r="R27" s="79">
        <f t="shared" si="7"/>
        <v>0</v>
      </c>
      <c r="S27" s="79">
        <f t="shared" si="7"/>
        <v>0</v>
      </c>
      <c r="T27" s="79">
        <f t="shared" si="7"/>
        <v>0</v>
      </c>
      <c r="U27" s="79">
        <f t="shared" si="7"/>
        <v>0</v>
      </c>
      <c r="V27" s="79">
        <f t="shared" si="7"/>
        <v>0</v>
      </c>
      <c r="W27" s="79">
        <f t="shared" si="7"/>
        <v>0</v>
      </c>
      <c r="X27" s="79">
        <f t="shared" si="7"/>
        <v>0</v>
      </c>
      <c r="Y27" s="79">
        <f t="shared" si="7"/>
        <v>0</v>
      </c>
      <c r="Z27" s="79">
        <f t="shared" si="7"/>
        <v>0</v>
      </c>
      <c r="AA27" s="79">
        <f t="shared" si="7"/>
        <v>0</v>
      </c>
    </row>
    <row r="28" spans="1:27" s="82" customFormat="1" ht="13.5" customHeight="1">
      <c r="A28" s="90" t="s">
        <v>98</v>
      </c>
      <c r="B28" s="200" t="s">
        <v>99</v>
      </c>
      <c r="C28" s="201"/>
      <c r="D28" s="79">
        <f>D16-D23</f>
        <v>-1621351</v>
      </c>
      <c r="E28" s="79">
        <f aca="true" t="shared" si="8" ref="E28:AA28">E16-E23</f>
        <v>1395905</v>
      </c>
      <c r="F28" s="79">
        <f t="shared" si="8"/>
        <v>5286889</v>
      </c>
      <c r="G28" s="79">
        <f t="shared" si="8"/>
        <v>5381112</v>
      </c>
      <c r="H28" s="79">
        <f t="shared" si="8"/>
        <v>774646</v>
      </c>
      <c r="I28" s="79">
        <f t="shared" si="8"/>
        <v>-4604136</v>
      </c>
      <c r="J28" s="79">
        <f t="shared" si="8"/>
        <v>-400004</v>
      </c>
      <c r="K28" s="79">
        <f t="shared" si="8"/>
        <v>-1377478</v>
      </c>
      <c r="L28" s="79">
        <f t="shared" si="8"/>
        <v>-1377478</v>
      </c>
      <c r="M28" s="79">
        <f t="shared" si="8"/>
        <v>-1512152</v>
      </c>
      <c r="N28" s="79">
        <f t="shared" si="8"/>
        <v>-1244144</v>
      </c>
      <c r="O28" s="79">
        <f t="shared" si="8"/>
        <v>-1213294</v>
      </c>
      <c r="P28" s="79">
        <f t="shared" si="8"/>
        <v>-1213294</v>
      </c>
      <c r="Q28" s="79">
        <f t="shared" si="8"/>
        <v>-1213294</v>
      </c>
      <c r="R28" s="79">
        <f t="shared" si="8"/>
        <v>-1178614</v>
      </c>
      <c r="S28" s="79">
        <f t="shared" si="8"/>
        <v>-990347</v>
      </c>
      <c r="T28" s="79">
        <f t="shared" si="8"/>
        <v>-927590</v>
      </c>
      <c r="U28" s="79">
        <f t="shared" si="8"/>
        <v>-927590</v>
      </c>
      <c r="V28" s="79">
        <f t="shared" si="8"/>
        <v>-927590</v>
      </c>
      <c r="W28" s="79">
        <f t="shared" si="8"/>
        <v>-927590</v>
      </c>
      <c r="X28" s="79">
        <f t="shared" si="8"/>
        <v>-927590</v>
      </c>
      <c r="Y28" s="79">
        <f t="shared" si="8"/>
        <v>-927590</v>
      </c>
      <c r="Z28" s="79">
        <f t="shared" si="8"/>
        <v>-927590</v>
      </c>
      <c r="AA28" s="79">
        <f t="shared" si="8"/>
        <v>-333023</v>
      </c>
    </row>
    <row r="29" spans="1:27" s="89" customFormat="1" ht="17.25" customHeight="1">
      <c r="A29" s="85"/>
      <c r="B29" s="196" t="s">
        <v>79</v>
      </c>
      <c r="C29" s="197"/>
      <c r="D29" s="92">
        <f>D17-D24</f>
        <v>0</v>
      </c>
      <c r="E29" s="92">
        <f aca="true" t="shared" si="9" ref="E29:AA29">E17-E24</f>
        <v>0</v>
      </c>
      <c r="F29" s="92">
        <f t="shared" si="9"/>
        <v>0</v>
      </c>
      <c r="G29" s="92">
        <f t="shared" si="9"/>
        <v>3371541</v>
      </c>
      <c r="H29" s="92">
        <f t="shared" si="9"/>
        <v>-1728008</v>
      </c>
      <c r="I29" s="92">
        <f t="shared" si="9"/>
        <v>-1152222</v>
      </c>
      <c r="J29" s="92">
        <f t="shared" si="9"/>
        <v>0</v>
      </c>
      <c r="K29" s="92">
        <f t="shared" si="9"/>
        <v>0</v>
      </c>
      <c r="L29" s="92">
        <f t="shared" si="9"/>
        <v>0</v>
      </c>
      <c r="M29" s="92">
        <f t="shared" si="9"/>
        <v>0</v>
      </c>
      <c r="N29" s="92">
        <f t="shared" si="9"/>
        <v>0</v>
      </c>
      <c r="O29" s="92">
        <f t="shared" si="9"/>
        <v>0</v>
      </c>
      <c r="P29" s="92">
        <f t="shared" si="9"/>
        <v>0</v>
      </c>
      <c r="Q29" s="92">
        <f t="shared" si="9"/>
        <v>0</v>
      </c>
      <c r="R29" s="92">
        <f t="shared" si="9"/>
        <v>0</v>
      </c>
      <c r="S29" s="92">
        <f t="shared" si="9"/>
        <v>0</v>
      </c>
      <c r="T29" s="92">
        <f t="shared" si="9"/>
        <v>0</v>
      </c>
      <c r="U29" s="92">
        <f t="shared" si="9"/>
        <v>0</v>
      </c>
      <c r="V29" s="92">
        <f t="shared" si="9"/>
        <v>0</v>
      </c>
      <c r="W29" s="92">
        <f t="shared" si="9"/>
        <v>0</v>
      </c>
      <c r="X29" s="92">
        <f t="shared" si="9"/>
        <v>0</v>
      </c>
      <c r="Y29" s="92">
        <f t="shared" si="9"/>
        <v>0</v>
      </c>
      <c r="Z29" s="92">
        <f t="shared" si="9"/>
        <v>0</v>
      </c>
      <c r="AA29" s="92">
        <f t="shared" si="9"/>
        <v>0</v>
      </c>
    </row>
    <row r="30" spans="1:27" s="82" customFormat="1" ht="13.5" customHeight="1">
      <c r="A30" s="90" t="s">
        <v>100</v>
      </c>
      <c r="B30" s="200" t="s">
        <v>101</v>
      </c>
      <c r="C30" s="201"/>
      <c r="D30" s="105"/>
      <c r="E30" s="106"/>
      <c r="F30" s="106"/>
      <c r="G30" s="106"/>
      <c r="H30" s="106"/>
      <c r="I30" s="106"/>
      <c r="J30" s="106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</row>
    <row r="31" spans="1:27" s="75" customFormat="1" ht="13.5" customHeight="1">
      <c r="A31" s="83" t="s">
        <v>103</v>
      </c>
      <c r="B31" s="202" t="s">
        <v>102</v>
      </c>
      <c r="C31" s="203"/>
      <c r="D31" s="92">
        <v>13878617</v>
      </c>
      <c r="E31" s="92">
        <v>12257266</v>
      </c>
      <c r="F31" s="92">
        <v>13653173</v>
      </c>
      <c r="G31" s="92">
        <v>18939997</v>
      </c>
      <c r="H31" s="92">
        <v>22375744</v>
      </c>
      <c r="I31" s="92">
        <v>23150388</v>
      </c>
      <c r="J31" s="92">
        <v>18546252</v>
      </c>
      <c r="K31" s="92">
        <v>18146248</v>
      </c>
      <c r="L31" s="92">
        <v>16768770</v>
      </c>
      <c r="M31" s="92">
        <v>15391292</v>
      </c>
      <c r="N31" s="92">
        <v>13879140</v>
      </c>
      <c r="O31" s="92">
        <v>12634996</v>
      </c>
      <c r="P31" s="92">
        <v>11421702</v>
      </c>
      <c r="Q31" s="92">
        <v>10208408</v>
      </c>
      <c r="R31" s="92">
        <v>8995114</v>
      </c>
      <c r="S31" s="92">
        <v>7816500</v>
      </c>
      <c r="T31" s="92">
        <v>6826153</v>
      </c>
      <c r="U31" s="92">
        <v>5898563</v>
      </c>
      <c r="V31" s="92">
        <v>4970973</v>
      </c>
      <c r="W31" s="92">
        <v>4043383</v>
      </c>
      <c r="X31" s="92">
        <v>3115793</v>
      </c>
      <c r="Y31" s="92">
        <v>2188203</v>
      </c>
      <c r="Z31" s="92">
        <v>1260613</v>
      </c>
      <c r="AA31" s="92">
        <v>333023</v>
      </c>
    </row>
    <row r="32" spans="1:27" s="89" customFormat="1" ht="13.5" customHeight="1">
      <c r="A32" s="85"/>
      <c r="B32" s="196" t="s">
        <v>79</v>
      </c>
      <c r="C32" s="197"/>
      <c r="D32" s="92"/>
      <c r="E32" s="92"/>
      <c r="F32" s="92"/>
      <c r="G32" s="92">
        <v>3371541</v>
      </c>
      <c r="H32" s="92">
        <v>2880230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</row>
    <row r="33" spans="1:27" s="75" customFormat="1" ht="13.5" customHeight="1">
      <c r="A33" s="83" t="s">
        <v>104</v>
      </c>
      <c r="B33" s="202" t="s">
        <v>105</v>
      </c>
      <c r="C33" s="203"/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</row>
    <row r="34" spans="1:27" s="75" customFormat="1" ht="13.5" customHeight="1">
      <c r="A34" s="83" t="s">
        <v>106</v>
      </c>
      <c r="B34" s="202" t="s">
        <v>107</v>
      </c>
      <c r="C34" s="203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</row>
    <row r="35" spans="1:27" s="89" customFormat="1" ht="13.5" customHeight="1">
      <c r="A35" s="85"/>
      <c r="B35" s="196" t="s">
        <v>79</v>
      </c>
      <c r="C35" s="197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</row>
    <row r="36" spans="1:27" s="75" customFormat="1" ht="13.5" customHeight="1">
      <c r="A36" s="83" t="s">
        <v>108</v>
      </c>
      <c r="B36" s="202" t="s">
        <v>109</v>
      </c>
      <c r="C36" s="203"/>
      <c r="D36" s="92">
        <f>+D31+D28+D33-D34</f>
        <v>12257266</v>
      </c>
      <c r="E36" s="92">
        <f aca="true" t="shared" si="10" ref="E36:AA36">E28+E31+E33-E34</f>
        <v>13653171</v>
      </c>
      <c r="F36" s="92">
        <v>18939997</v>
      </c>
      <c r="G36" s="92">
        <f t="shared" si="10"/>
        <v>24321109</v>
      </c>
      <c r="H36" s="92">
        <v>23150388</v>
      </c>
      <c r="I36" s="92">
        <f t="shared" si="10"/>
        <v>18546252</v>
      </c>
      <c r="J36" s="92">
        <f t="shared" si="10"/>
        <v>18146248</v>
      </c>
      <c r="K36" s="92">
        <f t="shared" si="10"/>
        <v>16768770</v>
      </c>
      <c r="L36" s="92">
        <f t="shared" si="10"/>
        <v>15391292</v>
      </c>
      <c r="M36" s="92">
        <f t="shared" si="10"/>
        <v>13879140</v>
      </c>
      <c r="N36" s="92">
        <f t="shared" si="10"/>
        <v>12634996</v>
      </c>
      <c r="O36" s="92">
        <f t="shared" si="10"/>
        <v>11421702</v>
      </c>
      <c r="P36" s="92">
        <f t="shared" si="10"/>
        <v>10208408</v>
      </c>
      <c r="Q36" s="92">
        <f t="shared" si="10"/>
        <v>8995114</v>
      </c>
      <c r="R36" s="92">
        <f t="shared" si="10"/>
        <v>7816500</v>
      </c>
      <c r="S36" s="92">
        <f t="shared" si="10"/>
        <v>6826153</v>
      </c>
      <c r="T36" s="92">
        <f t="shared" si="10"/>
        <v>5898563</v>
      </c>
      <c r="U36" s="92">
        <f t="shared" si="10"/>
        <v>4970973</v>
      </c>
      <c r="V36" s="92">
        <f t="shared" si="10"/>
        <v>4043383</v>
      </c>
      <c r="W36" s="92">
        <f t="shared" si="10"/>
        <v>3115793</v>
      </c>
      <c r="X36" s="92">
        <f t="shared" si="10"/>
        <v>2188203</v>
      </c>
      <c r="Y36" s="92">
        <f t="shared" si="10"/>
        <v>1260613</v>
      </c>
      <c r="Z36" s="92">
        <f t="shared" si="10"/>
        <v>333023</v>
      </c>
      <c r="AA36" s="92">
        <f t="shared" si="10"/>
        <v>0</v>
      </c>
    </row>
    <row r="37" spans="1:30" s="89" customFormat="1" ht="13.5" customHeight="1">
      <c r="A37" s="85"/>
      <c r="B37" s="196" t="s">
        <v>79</v>
      </c>
      <c r="C37" s="197"/>
      <c r="D37" s="92">
        <f>+D32+D29-D35</f>
        <v>0</v>
      </c>
      <c r="E37" s="92">
        <f aca="true" t="shared" si="11" ref="E37:AA37">+E32+E29-E35</f>
        <v>0</v>
      </c>
      <c r="F37" s="92">
        <f t="shared" si="11"/>
        <v>0</v>
      </c>
      <c r="G37" s="92">
        <v>3371541</v>
      </c>
      <c r="H37" s="92">
        <v>1152222</v>
      </c>
      <c r="I37" s="92">
        <f t="shared" si="11"/>
        <v>-1152222</v>
      </c>
      <c r="J37" s="92">
        <f t="shared" si="11"/>
        <v>0</v>
      </c>
      <c r="K37" s="92">
        <f t="shared" si="11"/>
        <v>0</v>
      </c>
      <c r="L37" s="92">
        <f t="shared" si="11"/>
        <v>0</v>
      </c>
      <c r="M37" s="92">
        <f t="shared" si="11"/>
        <v>0</v>
      </c>
      <c r="N37" s="92">
        <f t="shared" si="11"/>
        <v>0</v>
      </c>
      <c r="O37" s="92">
        <f t="shared" si="11"/>
        <v>0</v>
      </c>
      <c r="P37" s="92">
        <f t="shared" si="11"/>
        <v>0</v>
      </c>
      <c r="Q37" s="92">
        <f t="shared" si="11"/>
        <v>0</v>
      </c>
      <c r="R37" s="92">
        <f t="shared" si="11"/>
        <v>0</v>
      </c>
      <c r="S37" s="92">
        <f t="shared" si="11"/>
        <v>0</v>
      </c>
      <c r="T37" s="92">
        <f t="shared" si="11"/>
        <v>0</v>
      </c>
      <c r="U37" s="92">
        <f t="shared" si="11"/>
        <v>0</v>
      </c>
      <c r="V37" s="92">
        <f t="shared" si="11"/>
        <v>0</v>
      </c>
      <c r="W37" s="92">
        <f t="shared" si="11"/>
        <v>0</v>
      </c>
      <c r="X37" s="92">
        <f t="shared" si="11"/>
        <v>0</v>
      </c>
      <c r="Y37" s="92">
        <f t="shared" si="11"/>
        <v>0</v>
      </c>
      <c r="Z37" s="92">
        <f t="shared" si="11"/>
        <v>0</v>
      </c>
      <c r="AA37" s="92">
        <f t="shared" si="11"/>
        <v>0</v>
      </c>
      <c r="AB37" s="108"/>
      <c r="AC37" s="108"/>
      <c r="AD37" s="108"/>
    </row>
    <row r="38" spans="1:27" s="82" customFormat="1" ht="27" customHeight="1">
      <c r="A38" s="109" t="s">
        <v>110</v>
      </c>
      <c r="B38" s="198" t="s">
        <v>112</v>
      </c>
      <c r="C38" s="199"/>
      <c r="D38" s="79">
        <v>0</v>
      </c>
      <c r="E38" s="79">
        <v>0</v>
      </c>
      <c r="F38" s="79">
        <v>0</v>
      </c>
      <c r="G38" s="79">
        <v>80000</v>
      </c>
      <c r="H38" s="79">
        <v>108420</v>
      </c>
      <c r="I38" s="79">
        <v>108420</v>
      </c>
      <c r="J38" s="79">
        <v>108420</v>
      </c>
      <c r="K38" s="79">
        <v>108420</v>
      </c>
      <c r="L38" s="79">
        <v>108420</v>
      </c>
      <c r="M38" s="79">
        <v>108420</v>
      </c>
      <c r="N38" s="79">
        <v>108420</v>
      </c>
      <c r="O38" s="79">
        <v>108420</v>
      </c>
      <c r="P38" s="79">
        <v>108420</v>
      </c>
      <c r="Q38" s="79">
        <v>108420</v>
      </c>
      <c r="R38" s="79">
        <v>108420</v>
      </c>
      <c r="S38" s="79">
        <v>108420</v>
      </c>
      <c r="T38" s="79">
        <v>80000</v>
      </c>
      <c r="U38" s="79">
        <v>80000</v>
      </c>
      <c r="V38" s="79">
        <v>80000</v>
      </c>
      <c r="W38" s="79">
        <v>80000</v>
      </c>
      <c r="X38" s="79">
        <v>80000</v>
      </c>
      <c r="Y38" s="79">
        <v>0</v>
      </c>
      <c r="Z38" s="79">
        <v>0</v>
      </c>
      <c r="AA38" s="79">
        <v>0</v>
      </c>
    </row>
    <row r="39" spans="1:27" s="75" customFormat="1" ht="13.5" customHeight="1">
      <c r="A39" s="83" t="s">
        <v>111</v>
      </c>
      <c r="B39" s="202" t="s">
        <v>73</v>
      </c>
      <c r="C39" s="203"/>
      <c r="D39" s="92">
        <v>0</v>
      </c>
      <c r="E39" s="92">
        <v>0</v>
      </c>
      <c r="F39" s="92">
        <v>0</v>
      </c>
      <c r="G39" s="92">
        <v>80000</v>
      </c>
      <c r="H39" s="92">
        <v>108420</v>
      </c>
      <c r="I39" s="92">
        <v>108420</v>
      </c>
      <c r="J39" s="92">
        <v>108420</v>
      </c>
      <c r="K39" s="92">
        <v>108420</v>
      </c>
      <c r="L39" s="92">
        <v>108420</v>
      </c>
      <c r="M39" s="92">
        <v>108420</v>
      </c>
      <c r="N39" s="92">
        <v>108420</v>
      </c>
      <c r="O39" s="92">
        <v>108420</v>
      </c>
      <c r="P39" s="92">
        <v>108420</v>
      </c>
      <c r="Q39" s="92">
        <v>108420</v>
      </c>
      <c r="R39" s="92">
        <v>108420</v>
      </c>
      <c r="S39" s="92">
        <v>108420</v>
      </c>
      <c r="T39" s="92">
        <v>80000</v>
      </c>
      <c r="U39" s="92">
        <v>80000</v>
      </c>
      <c r="V39" s="92">
        <v>80000</v>
      </c>
      <c r="W39" s="92">
        <v>80000</v>
      </c>
      <c r="X39" s="92">
        <v>80000</v>
      </c>
      <c r="Y39" s="92">
        <v>0</v>
      </c>
      <c r="Z39" s="92">
        <v>0</v>
      </c>
      <c r="AA39" s="92">
        <v>0</v>
      </c>
    </row>
    <row r="40" spans="1:27" s="89" customFormat="1" ht="13.5" customHeight="1">
      <c r="A40" s="85"/>
      <c r="B40" s="196" t="s">
        <v>79</v>
      </c>
      <c r="C40" s="197"/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</row>
    <row r="41" spans="1:27" s="82" customFormat="1" ht="12">
      <c r="A41" s="109" t="s">
        <v>113</v>
      </c>
      <c r="B41" s="198" t="s">
        <v>114</v>
      </c>
      <c r="C41" s="19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</row>
    <row r="42" spans="1:27" s="75" customFormat="1" ht="37.5" customHeight="1">
      <c r="A42" s="83" t="s">
        <v>115</v>
      </c>
      <c r="B42" s="194" t="s">
        <v>116</v>
      </c>
      <c r="C42" s="195"/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</row>
    <row r="43" spans="1:27" s="89" customFormat="1" ht="13.5" customHeight="1">
      <c r="A43" s="85"/>
      <c r="B43" s="196" t="s">
        <v>79</v>
      </c>
      <c r="C43" s="197"/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</row>
    <row r="44" spans="1:11" s="82" customFormat="1" ht="12">
      <c r="A44" s="109" t="s">
        <v>117</v>
      </c>
      <c r="B44" s="198" t="s">
        <v>118</v>
      </c>
      <c r="C44" s="199"/>
      <c r="D44" s="105"/>
      <c r="E44" s="106"/>
      <c r="F44" s="106"/>
      <c r="G44" s="106"/>
      <c r="H44" s="106"/>
      <c r="I44" s="106"/>
      <c r="J44" s="106"/>
      <c r="K44" s="107"/>
    </row>
    <row r="45" spans="1:27" s="75" customFormat="1" ht="27" customHeight="1">
      <c r="A45" s="110" t="s">
        <v>119</v>
      </c>
      <c r="B45" s="194" t="s">
        <v>123</v>
      </c>
      <c r="C45" s="195"/>
      <c r="D45" s="111" t="s">
        <v>126</v>
      </c>
      <c r="E45" s="111" t="s">
        <v>126</v>
      </c>
      <c r="F45" s="111" t="s">
        <v>126</v>
      </c>
      <c r="G45" s="112">
        <f>(((D4-D7+D5)/D3)+((E4-E7+E5)/E3)+((F4-F7+F5)/F3))/3</f>
        <v>0.041488441424317936</v>
      </c>
      <c r="H45" s="112">
        <f>(((E4-E7+E5)/E3)+((F4-F7+F5)/F3)+((G4-G7+G5)/G3))/3</f>
        <v>0.005620420262160103</v>
      </c>
      <c r="I45" s="112">
        <f>(((F4-F7+F5)/F3)+((G4-G7+G5)/G3)+((H4-H7+H5)/H3))/3</f>
        <v>0.005437845672893925</v>
      </c>
      <c r="J45" s="112">
        <f>(((G4-G7+G5)/G3)+((H4-H7+H5)/H3)+((I4-I7+I5)/I3))/3</f>
        <v>0.03595179555904076</v>
      </c>
      <c r="K45" s="112">
        <f>(((H4-H7+H5)/H3)+((I4-I7+I5)/I3)+((J4-J7+J5)/J3))/3</f>
        <v>0.05928649712993863</v>
      </c>
      <c r="L45" s="112">
        <f aca="true" t="shared" si="12" ref="L45:AA45">(((I4-I7+I5)/I3)+((J4-J7+J5)/J3)+((K4-K7+K5)/K3))/3</f>
        <v>0.08242577118448659</v>
      </c>
      <c r="M45" s="112">
        <f t="shared" si="12"/>
        <v>0.08840440739376848</v>
      </c>
      <c r="N45" s="112">
        <f t="shared" si="12"/>
        <v>0.08318411046836865</v>
      </c>
      <c r="O45" s="112">
        <f t="shared" si="12"/>
        <v>0.08418748825083183</v>
      </c>
      <c r="P45" s="112">
        <f t="shared" si="12"/>
        <v>0.0827843485480646</v>
      </c>
      <c r="Q45" s="112">
        <f t="shared" si="12"/>
        <v>0.08062629966039302</v>
      </c>
      <c r="R45" s="112">
        <f t="shared" si="12"/>
        <v>0.0777419097577353</v>
      </c>
      <c r="S45" s="112">
        <f t="shared" si="12"/>
        <v>0.07653506230247445</v>
      </c>
      <c r="T45" s="112">
        <f t="shared" si="12"/>
        <v>0.07466283450996396</v>
      </c>
      <c r="U45" s="112">
        <f t="shared" si="12"/>
        <v>0.07359090691820667</v>
      </c>
      <c r="V45" s="112">
        <f t="shared" si="12"/>
        <v>0.07038035388893672</v>
      </c>
      <c r="W45" s="112">
        <f t="shared" si="12"/>
        <v>0.0687006646409905</v>
      </c>
      <c r="X45" s="112">
        <f t="shared" si="12"/>
        <v>0.06705392210174708</v>
      </c>
      <c r="Y45" s="112">
        <f t="shared" si="12"/>
        <v>0.06685047873444865</v>
      </c>
      <c r="Z45" s="112">
        <f t="shared" si="12"/>
        <v>0.0666510547292848</v>
      </c>
      <c r="AA45" s="112">
        <f t="shared" si="12"/>
        <v>0.06645554115579137</v>
      </c>
    </row>
    <row r="46" spans="1:27" s="89" customFormat="1" ht="13.5" customHeight="1">
      <c r="A46" s="85"/>
      <c r="B46" s="196" t="s">
        <v>120</v>
      </c>
      <c r="C46" s="197"/>
      <c r="D46" s="113" t="s">
        <v>126</v>
      </c>
      <c r="E46" s="113" t="s">
        <v>126</v>
      </c>
      <c r="F46" s="113" t="s">
        <v>126</v>
      </c>
      <c r="G46" s="114">
        <f>(((D4-D7+D5)/D3)+((E4-E7+E5)/E3)+((F4-F7+F5)/F3))/3</f>
        <v>0.041488441424317936</v>
      </c>
      <c r="H46" s="114">
        <f>(((E4-E7+E5)/E3)+((F4-F7+F5)/F3)+((G4-G7+G5)/G3))/3</f>
        <v>0.005620420262160103</v>
      </c>
      <c r="I46" s="114">
        <f>(((F4-F7+F5)/F3)+((G4-G7+G5)/G3)+((H4-H7+H5)/H3))/3</f>
        <v>0.005437845672893925</v>
      </c>
      <c r="J46" s="114">
        <f>(((G4-G7+G5)/G3)+((H4-H7+H5)/H3)+((I4-I7+I5)/I3))/3</f>
        <v>0.03595179555904076</v>
      </c>
      <c r="K46" s="114">
        <f>(((H4-H7+H5)/H3)+((I4-I7+I5)/I3)+((J4-J7+J5)/J3))/3</f>
        <v>0.05928649712993863</v>
      </c>
      <c r="L46" s="114">
        <f aca="true" t="shared" si="13" ref="L46:AA46">(((I4-I7+I5)/I3)+((J4-J7+J5)/J3)+((K4-K7+K5)/K3))/3</f>
        <v>0.08242577118448659</v>
      </c>
      <c r="M46" s="114">
        <f t="shared" si="13"/>
        <v>0.08840440739376848</v>
      </c>
      <c r="N46" s="114">
        <f t="shared" si="13"/>
        <v>0.08318411046836865</v>
      </c>
      <c r="O46" s="114">
        <f t="shared" si="13"/>
        <v>0.08418748825083183</v>
      </c>
      <c r="P46" s="114">
        <f t="shared" si="13"/>
        <v>0.0827843485480646</v>
      </c>
      <c r="Q46" s="114">
        <f t="shared" si="13"/>
        <v>0.08062629966039302</v>
      </c>
      <c r="R46" s="114">
        <f t="shared" si="13"/>
        <v>0.0777419097577353</v>
      </c>
      <c r="S46" s="114">
        <f t="shared" si="13"/>
        <v>0.07653506230247445</v>
      </c>
      <c r="T46" s="114">
        <f t="shared" si="13"/>
        <v>0.07466283450996396</v>
      </c>
      <c r="U46" s="114">
        <f t="shared" si="13"/>
        <v>0.07359090691820667</v>
      </c>
      <c r="V46" s="114">
        <f t="shared" si="13"/>
        <v>0.07038035388893672</v>
      </c>
      <c r="W46" s="114">
        <f t="shared" si="13"/>
        <v>0.0687006646409905</v>
      </c>
      <c r="X46" s="114">
        <f t="shared" si="13"/>
        <v>0.06705392210174708</v>
      </c>
      <c r="Y46" s="114">
        <f t="shared" si="13"/>
        <v>0.06685047873444865</v>
      </c>
      <c r="Z46" s="114">
        <f t="shared" si="13"/>
        <v>0.0666510547292848</v>
      </c>
      <c r="AA46" s="114">
        <f t="shared" si="13"/>
        <v>0.06645554115579137</v>
      </c>
    </row>
    <row r="47" spans="1:27" s="75" customFormat="1" ht="27" customHeight="1">
      <c r="A47" s="110" t="s">
        <v>121</v>
      </c>
      <c r="B47" s="194" t="s">
        <v>124</v>
      </c>
      <c r="C47" s="195"/>
      <c r="D47" s="111" t="s">
        <v>126</v>
      </c>
      <c r="E47" s="111" t="s">
        <v>126</v>
      </c>
      <c r="F47" s="111" t="s">
        <v>126</v>
      </c>
      <c r="G47" s="112">
        <f>(G10+G8+G23)/G3</f>
        <v>0.07318403585691609</v>
      </c>
      <c r="H47" s="112">
        <f>(H10+H8+H23)/H3</f>
        <v>0.13628272897091862</v>
      </c>
      <c r="I47" s="112">
        <f>(I10+I8+I23)/I3</f>
        <v>0.1300677306410112</v>
      </c>
      <c r="J47" s="112">
        <f>(J10+J8+J23)/J3</f>
        <v>0.03442360313315927</v>
      </c>
      <c r="K47" s="112">
        <f>(K10+K8+K23)/K3</f>
        <v>0.057239567885790224</v>
      </c>
      <c r="L47" s="112">
        <f aca="true" t="shared" si="14" ref="L47:AA47">(L10+L8+L23)/L3</f>
        <v>0.05270999744776123</v>
      </c>
      <c r="M47" s="112">
        <f t="shared" si="14"/>
        <v>0.05205608669399545</v>
      </c>
      <c r="N47" s="112">
        <f t="shared" si="14"/>
        <v>0.0423891784073508</v>
      </c>
      <c r="O47" s="112">
        <f t="shared" si="14"/>
        <v>0.039962610352977705</v>
      </c>
      <c r="P47" s="112">
        <f t="shared" si="14"/>
        <v>0.037893868688515436</v>
      </c>
      <c r="Q47" s="112">
        <f t="shared" si="14"/>
        <v>0.036005432494882555</v>
      </c>
      <c r="R47" s="112">
        <f t="shared" si="14"/>
        <v>0.03350989410980008</v>
      </c>
      <c r="S47" s="112">
        <f t="shared" si="14"/>
        <v>0.02804685518305572</v>
      </c>
      <c r="T47" s="112">
        <f t="shared" si="14"/>
        <v>0.024881060547677348</v>
      </c>
      <c r="U47" s="112">
        <f t="shared" si="14"/>
        <v>0.02375828219274856</v>
      </c>
      <c r="V47" s="112">
        <f t="shared" si="14"/>
        <v>0.02277371238962658</v>
      </c>
      <c r="W47" s="112">
        <f t="shared" si="14"/>
        <v>0.021767764001953644</v>
      </c>
      <c r="X47" s="112">
        <f t="shared" si="14"/>
        <v>0.02009449852799756</v>
      </c>
      <c r="Y47" s="112">
        <f t="shared" si="14"/>
        <v>0.018136321184337223</v>
      </c>
      <c r="Z47" s="112">
        <f t="shared" si="14"/>
        <v>0.017780706927584548</v>
      </c>
      <c r="AA47" s="112">
        <f t="shared" si="14"/>
        <v>0.0062584533791237565</v>
      </c>
    </row>
    <row r="48" spans="1:27" s="89" customFormat="1" ht="13.5" customHeight="1">
      <c r="A48" s="85"/>
      <c r="B48" s="196" t="s">
        <v>120</v>
      </c>
      <c r="C48" s="197"/>
      <c r="D48" s="113" t="s">
        <v>126</v>
      </c>
      <c r="E48" s="113" t="s">
        <v>126</v>
      </c>
      <c r="F48" s="113" t="s">
        <v>126</v>
      </c>
      <c r="G48" s="114">
        <f>(G8-G9+G10-G11+G23-G24)/G3</f>
        <v>0.07318403585691609</v>
      </c>
      <c r="H48" s="114">
        <f aca="true" t="shared" si="15" ref="H48:AA48">(H8-H9+H10-H11+H23-H24)/H3</f>
        <v>0.08042413457122644</v>
      </c>
      <c r="I48" s="114">
        <f t="shared" si="15"/>
        <v>0.103833081784239</v>
      </c>
      <c r="J48" s="114">
        <f t="shared" si="15"/>
        <v>0.03442360313315927</v>
      </c>
      <c r="K48" s="114">
        <f t="shared" si="15"/>
        <v>0.057239567885790224</v>
      </c>
      <c r="L48" s="114">
        <f t="shared" si="15"/>
        <v>0.05270999744776123</v>
      </c>
      <c r="M48" s="114">
        <f t="shared" si="15"/>
        <v>0.05205608669399545</v>
      </c>
      <c r="N48" s="114">
        <f t="shared" si="15"/>
        <v>0.0423891784073508</v>
      </c>
      <c r="O48" s="114">
        <f t="shared" si="15"/>
        <v>0.039962610352977705</v>
      </c>
      <c r="P48" s="114">
        <f t="shared" si="15"/>
        <v>0.037893868688515436</v>
      </c>
      <c r="Q48" s="114">
        <f t="shared" si="15"/>
        <v>0.036005432494882555</v>
      </c>
      <c r="R48" s="114">
        <f t="shared" si="15"/>
        <v>0.03350989410980008</v>
      </c>
      <c r="S48" s="114">
        <f t="shared" si="15"/>
        <v>0.02804685518305572</v>
      </c>
      <c r="T48" s="114">
        <f t="shared" si="15"/>
        <v>0.024881060547677348</v>
      </c>
      <c r="U48" s="114">
        <f t="shared" si="15"/>
        <v>0.02375828219274856</v>
      </c>
      <c r="V48" s="114">
        <f t="shared" si="15"/>
        <v>0.02277371238962658</v>
      </c>
      <c r="W48" s="114">
        <f t="shared" si="15"/>
        <v>0.021767764001953644</v>
      </c>
      <c r="X48" s="114">
        <f t="shared" si="15"/>
        <v>0.02009449852799756</v>
      </c>
      <c r="Y48" s="114">
        <f t="shared" si="15"/>
        <v>0.018136321184337223</v>
      </c>
      <c r="Z48" s="114">
        <f t="shared" si="15"/>
        <v>0.017780706927584548</v>
      </c>
      <c r="AA48" s="114">
        <f t="shared" si="15"/>
        <v>0.0062584533791237565</v>
      </c>
    </row>
    <row r="49" spans="1:27" s="75" customFormat="1" ht="27" customHeight="1">
      <c r="A49" s="110" t="s">
        <v>122</v>
      </c>
      <c r="B49" s="194" t="s">
        <v>125</v>
      </c>
      <c r="C49" s="195"/>
      <c r="D49" s="111" t="s">
        <v>126</v>
      </c>
      <c r="E49" s="111" t="s">
        <v>126</v>
      </c>
      <c r="F49" s="111" t="s">
        <v>126</v>
      </c>
      <c r="G49" s="92" t="str">
        <f>IF(G47&lt;=G45,"TAK","NIE")</f>
        <v>NIE</v>
      </c>
      <c r="H49" s="92" t="str">
        <f>IF(H47&lt;=H45,"TAK","NIE")</f>
        <v>NIE</v>
      </c>
      <c r="I49" s="92" t="str">
        <f>IF(I47&lt;=I45,"TAK","NIE")</f>
        <v>NIE</v>
      </c>
      <c r="J49" s="92" t="str">
        <f>IF(J47&lt;=J45,"TAK","NIE")</f>
        <v>TAK</v>
      </c>
      <c r="K49" s="92" t="str">
        <f>IF(K47&lt;=K45,"TAK","NIE")</f>
        <v>TAK</v>
      </c>
      <c r="L49" s="92" t="str">
        <f aca="true" t="shared" si="16" ref="L49:AA49">IF(L47&lt;=L45,"TAK","NIE")</f>
        <v>TAK</v>
      </c>
      <c r="M49" s="92" t="str">
        <f t="shared" si="16"/>
        <v>TAK</v>
      </c>
      <c r="N49" s="92" t="str">
        <f t="shared" si="16"/>
        <v>TAK</v>
      </c>
      <c r="O49" s="92" t="str">
        <f t="shared" si="16"/>
        <v>TAK</v>
      </c>
      <c r="P49" s="92" t="str">
        <f t="shared" si="16"/>
        <v>TAK</v>
      </c>
      <c r="Q49" s="92" t="str">
        <f t="shared" si="16"/>
        <v>TAK</v>
      </c>
      <c r="R49" s="92" t="str">
        <f t="shared" si="16"/>
        <v>TAK</v>
      </c>
      <c r="S49" s="92" t="str">
        <f t="shared" si="16"/>
        <v>TAK</v>
      </c>
      <c r="T49" s="92" t="str">
        <f t="shared" si="16"/>
        <v>TAK</v>
      </c>
      <c r="U49" s="92" t="str">
        <f t="shared" si="16"/>
        <v>TAK</v>
      </c>
      <c r="V49" s="92" t="str">
        <f t="shared" si="16"/>
        <v>TAK</v>
      </c>
      <c r="W49" s="92" t="str">
        <f t="shared" si="16"/>
        <v>TAK</v>
      </c>
      <c r="X49" s="92" t="str">
        <f t="shared" si="16"/>
        <v>TAK</v>
      </c>
      <c r="Y49" s="92" t="str">
        <f t="shared" si="16"/>
        <v>TAK</v>
      </c>
      <c r="Z49" s="92" t="str">
        <f t="shared" si="16"/>
        <v>TAK</v>
      </c>
      <c r="AA49" s="92" t="str">
        <f t="shared" si="16"/>
        <v>TAK</v>
      </c>
    </row>
    <row r="51" ht="14.25">
      <c r="A51" s="117" t="s">
        <v>138</v>
      </c>
    </row>
    <row r="52" ht="14.25">
      <c r="A52" s="117" t="s">
        <v>139</v>
      </c>
    </row>
  </sheetData>
  <sheetProtection/>
  <mergeCells count="38">
    <mergeCell ref="A1:G1"/>
    <mergeCell ref="B44:C44"/>
    <mergeCell ref="B36:C36"/>
    <mergeCell ref="B2:C2"/>
    <mergeCell ref="B3:C3"/>
    <mergeCell ref="B23:B26"/>
    <mergeCell ref="B27:C27"/>
    <mergeCell ref="B30:C30"/>
    <mergeCell ref="B6:C6"/>
    <mergeCell ref="B7:C7"/>
    <mergeCell ref="B12:C12"/>
    <mergeCell ref="B21:C21"/>
    <mergeCell ref="B4:B5"/>
    <mergeCell ref="B22:C22"/>
    <mergeCell ref="B13:C13"/>
    <mergeCell ref="B8:B11"/>
    <mergeCell ref="B14:C14"/>
    <mergeCell ref="B15:C15"/>
    <mergeCell ref="B16:B20"/>
    <mergeCell ref="B43:C43"/>
    <mergeCell ref="B28:C28"/>
    <mergeCell ref="B39:C39"/>
    <mergeCell ref="B31:C31"/>
    <mergeCell ref="B33:C33"/>
    <mergeCell ref="B35:C35"/>
    <mergeCell ref="B34:C34"/>
    <mergeCell ref="B38:C38"/>
    <mergeCell ref="B29:C29"/>
    <mergeCell ref="B37:C37"/>
    <mergeCell ref="B32:C32"/>
    <mergeCell ref="B40:C40"/>
    <mergeCell ref="B41:C41"/>
    <mergeCell ref="B42:C42"/>
    <mergeCell ref="B49:C49"/>
    <mergeCell ref="B45:C45"/>
    <mergeCell ref="B46:C46"/>
    <mergeCell ref="B47:C47"/>
    <mergeCell ref="B48:C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UMiG</cp:lastModifiedBy>
  <cp:lastPrinted>2011-12-13T13:21:28Z</cp:lastPrinted>
  <dcterms:created xsi:type="dcterms:W3CDTF">2010-06-03T23:08:47Z</dcterms:created>
  <dcterms:modified xsi:type="dcterms:W3CDTF">2011-12-13T13:26:25Z</dcterms:modified>
  <cp:category/>
  <cp:version/>
  <cp:contentType/>
  <cp:contentStatus/>
</cp:coreProperties>
</file>